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mc:AlternateContent xmlns:mc="http://schemas.openxmlformats.org/markup-compatibility/2006">
    <mc:Choice Requires="x15">
      <x15ac:absPath xmlns:x15ac="http://schemas.microsoft.com/office/spreadsheetml/2010/11/ac" url="F:\000_POEF\UOEF\04_MCLL\Programa 2022_2023\07_MCL003\Models MCL003\"/>
    </mc:Choice>
  </mc:AlternateContent>
  <xr:revisionPtr revIDLastSave="0" documentId="13_ncr:1_{C16E7C43-1AE0-4CCC-85A2-F4E3C9D8DF89}" xr6:coauthVersionLast="47" xr6:coauthVersionMax="47" xr10:uidLastSave="{00000000-0000-0000-0000-000000000000}"/>
  <bookViews>
    <workbookView xWindow="-120" yWindow="-120" windowWidth="20730" windowHeight="11160" xr2:uid="{00000000-000D-0000-FFFF-FFFF00000000}"/>
  </bookViews>
  <sheets>
    <sheet name="Càlcul pressupost" sheetId="7" r:id="rId1"/>
    <sheet name="Justificació preus compostos" sheetId="3" r:id="rId2"/>
    <sheet name="Preus simple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7" l="1"/>
  <c r="J108" i="3"/>
  <c r="E107" i="3"/>
  <c r="J107" i="3" s="1"/>
  <c r="K109" i="3" s="1"/>
  <c r="E104" i="3"/>
  <c r="J104" i="3" s="1"/>
  <c r="E103" i="3"/>
  <c r="J103" i="3" s="1"/>
  <c r="E94" i="3"/>
  <c r="J94" i="3" s="1"/>
  <c r="E93" i="3"/>
  <c r="J93" i="3" s="1"/>
  <c r="E90" i="3"/>
  <c r="J90" i="3" s="1"/>
  <c r="E89" i="3"/>
  <c r="J89" i="3" s="1"/>
  <c r="K95" i="3" l="1"/>
  <c r="K105" i="3"/>
  <c r="J111" i="3" s="1"/>
  <c r="K112" i="3" s="1"/>
  <c r="K113" i="3" s="1"/>
  <c r="K101" i="3" s="1"/>
  <c r="K91" i="3"/>
  <c r="J97" i="3" s="1"/>
  <c r="K98" i="3" s="1"/>
  <c r="K99" i="3" s="1"/>
  <c r="K87" i="3" s="1"/>
  <c r="F25" i="7"/>
  <c r="F24" i="7"/>
  <c r="F23" i="7"/>
  <c r="F22" i="7"/>
  <c r="F21" i="7"/>
  <c r="F20" i="7"/>
  <c r="F19" i="7"/>
  <c r="F13" i="7"/>
  <c r="F16" i="7"/>
  <c r="F15" i="7"/>
  <c r="F27" i="7" s="1"/>
  <c r="F14" i="7"/>
  <c r="F12" i="7"/>
  <c r="F18" i="7"/>
  <c r="F17" i="7"/>
  <c r="F11" i="7"/>
  <c r="F10" i="7"/>
  <c r="F9" i="7"/>
  <c r="F8" i="7"/>
  <c r="F6" i="7"/>
  <c r="F5" i="7"/>
  <c r="F4" i="7"/>
  <c r="F3" i="7"/>
  <c r="F28" i="7" l="1"/>
  <c r="F29" i="7" l="1"/>
  <c r="F30" i="7" s="1"/>
  <c r="F31" i="7" s="1"/>
  <c r="F33" i="7" s="1"/>
  <c r="J9" i="3"/>
  <c r="J10" i="3"/>
  <c r="J13" i="3"/>
  <c r="K14" i="3" s="1"/>
  <c r="J16" i="3"/>
  <c r="J17" i="3"/>
  <c r="J26" i="3"/>
  <c r="J27" i="3"/>
  <c r="J30" i="3"/>
  <c r="K31" i="3" s="1"/>
  <c r="J33" i="3"/>
  <c r="K34" i="3" s="1"/>
  <c r="J42" i="3"/>
  <c r="J43" i="3"/>
  <c r="K44" i="3" s="1"/>
  <c r="J49" i="3" s="1"/>
  <c r="J46" i="3"/>
  <c r="K47" i="3" s="1"/>
  <c r="J55" i="3"/>
  <c r="J56" i="3"/>
  <c r="J59" i="3"/>
  <c r="J60" i="3"/>
  <c r="J61" i="3"/>
  <c r="J62" i="3"/>
  <c r="J63" i="3"/>
  <c r="J72" i="3"/>
  <c r="J73" i="3"/>
  <c r="J76" i="3"/>
  <c r="J77" i="3"/>
  <c r="J78" i="3"/>
  <c r="J79" i="3"/>
  <c r="J80" i="3"/>
  <c r="J117" i="3"/>
  <c r="J118" i="3"/>
  <c r="J119" i="3"/>
  <c r="J122" i="3"/>
  <c r="J123" i="3"/>
  <c r="K124" i="3" s="1"/>
  <c r="J132" i="3"/>
  <c r="J133" i="3"/>
  <c r="J136" i="3"/>
  <c r="K137" i="3" s="1"/>
  <c r="J145" i="3"/>
  <c r="K146" i="3" s="1"/>
  <c r="J151" i="3" s="1"/>
  <c r="J148" i="3"/>
  <c r="K149" i="3" s="1"/>
  <c r="J157" i="3"/>
  <c r="K158" i="3" s="1"/>
  <c r="J163" i="3" s="1"/>
  <c r="J160" i="3"/>
  <c r="K161" i="3" s="1"/>
  <c r="J169" i="3"/>
  <c r="K170" i="3" s="1"/>
  <c r="J175" i="3" s="1"/>
  <c r="J172" i="3"/>
  <c r="K173" i="3" s="1"/>
  <c r="J181" i="3"/>
  <c r="J182" i="3"/>
  <c r="J183" i="3"/>
  <c r="J186" i="3"/>
  <c r="J187" i="3"/>
  <c r="J188" i="3"/>
  <c r="J189" i="3"/>
  <c r="J198" i="3"/>
  <c r="J199" i="3"/>
  <c r="J200" i="3"/>
  <c r="J203" i="3"/>
  <c r="J204" i="3"/>
  <c r="J205" i="3"/>
  <c r="J206" i="3"/>
  <c r="J215" i="3"/>
  <c r="J216" i="3"/>
  <c r="J219" i="3"/>
  <c r="J220" i="3"/>
  <c r="J223" i="3"/>
  <c r="J224" i="3"/>
  <c r="J233" i="3"/>
  <c r="J234" i="3"/>
  <c r="J237" i="3"/>
  <c r="J238" i="3"/>
  <c r="J241" i="3"/>
  <c r="J242" i="3"/>
  <c r="J251" i="3"/>
  <c r="J252" i="3"/>
  <c r="K253" i="3" s="1"/>
  <c r="J258" i="3" s="1"/>
  <c r="J255" i="3"/>
  <c r="K256" i="3"/>
  <c r="J264" i="3"/>
  <c r="K265" i="3" s="1"/>
  <c r="J270" i="3" s="1"/>
  <c r="J267" i="3"/>
  <c r="K268" i="3" s="1"/>
  <c r="J276" i="3"/>
  <c r="J279" i="3"/>
  <c r="J280" i="3"/>
  <c r="J289" i="3"/>
  <c r="K290" i="3" s="1"/>
  <c r="J295" i="3" s="1"/>
  <c r="J292" i="3"/>
  <c r="K293" i="3"/>
  <c r="J301" i="3"/>
  <c r="K302" i="3" s="1"/>
  <c r="J308" i="3" s="1"/>
  <c r="J304" i="3"/>
  <c r="J305" i="3"/>
  <c r="J314" i="3"/>
  <c r="J315" i="3"/>
  <c r="J316" i="3"/>
  <c r="J319" i="3"/>
  <c r="K320" i="3" s="1"/>
  <c r="J322" i="3"/>
  <c r="J323" i="3"/>
  <c r="J332" i="3"/>
  <c r="J333" i="3"/>
  <c r="J334" i="3"/>
  <c r="J337" i="3"/>
  <c r="K338" i="3" s="1"/>
  <c r="J340" i="3"/>
  <c r="J341" i="3"/>
  <c r="K235" i="3" l="1"/>
  <c r="J245" i="3" s="1"/>
  <c r="K243" i="3"/>
  <c r="K207" i="3"/>
  <c r="K176" i="3"/>
  <c r="K177" i="3" s="1"/>
  <c r="K167" i="3" s="1"/>
  <c r="K246" i="3"/>
  <c r="K247" i="3" s="1"/>
  <c r="K231" i="3" s="1"/>
  <c r="K57" i="3"/>
  <c r="J66" i="3" s="1"/>
  <c r="K164" i="3"/>
  <c r="K165" i="3" s="1"/>
  <c r="K155" i="3" s="1"/>
  <c r="K11" i="3"/>
  <c r="J20" i="3" s="1"/>
  <c r="K21" i="3" s="1"/>
  <c r="K22" i="3" s="1"/>
  <c r="K7" i="3" s="1"/>
  <c r="K221" i="3"/>
  <c r="K134" i="3"/>
  <c r="J139" i="3" s="1"/>
  <c r="K140" i="3" s="1"/>
  <c r="K141" i="3" s="1"/>
  <c r="K130" i="3" s="1"/>
  <c r="K281" i="3"/>
  <c r="K324" i="3"/>
  <c r="K64" i="3"/>
  <c r="K18" i="3"/>
  <c r="K74" i="3"/>
  <c r="J83" i="3" s="1"/>
  <c r="K84" i="3" s="1"/>
  <c r="K85" i="3" s="1"/>
  <c r="K70" i="3" s="1"/>
  <c r="K120" i="3"/>
  <c r="J126" i="3" s="1"/>
  <c r="K127" i="3" s="1"/>
  <c r="K128" i="3" s="1"/>
  <c r="K115" i="3" s="1"/>
  <c r="K190" i="3"/>
  <c r="K152" i="3"/>
  <c r="K153" i="3" s="1"/>
  <c r="K143" i="3" s="1"/>
  <c r="K335" i="3"/>
  <c r="J343" i="3" s="1"/>
  <c r="K344" i="3" s="1"/>
  <c r="K345" i="3" s="1"/>
  <c r="K330" i="3" s="1"/>
  <c r="K217" i="3"/>
  <c r="J227" i="3" s="1"/>
  <c r="K228" i="3" s="1"/>
  <c r="K229" i="3" s="1"/>
  <c r="K213" i="3" s="1"/>
  <c r="K28" i="3"/>
  <c r="J36" i="3" s="1"/>
  <c r="K37" i="3" s="1"/>
  <c r="K38" i="3" s="1"/>
  <c r="K24" i="3" s="1"/>
  <c r="K184" i="3"/>
  <c r="J192" i="3" s="1"/>
  <c r="K193" i="3" s="1"/>
  <c r="K194" i="3" s="1"/>
  <c r="K179" i="3" s="1"/>
  <c r="K317" i="3"/>
  <c r="J326" i="3" s="1"/>
  <c r="K327" i="3" s="1"/>
  <c r="K328" i="3" s="1"/>
  <c r="K312" i="3" s="1"/>
  <c r="K239" i="3"/>
  <c r="K81" i="3"/>
  <c r="K306" i="3"/>
  <c r="K225" i="3"/>
  <c r="K309" i="3"/>
  <c r="K310" i="3" s="1"/>
  <c r="K299" i="3" s="1"/>
  <c r="K201" i="3"/>
  <c r="J209" i="3" s="1"/>
  <c r="K210" i="3" s="1"/>
  <c r="K211" i="3" s="1"/>
  <c r="K196" i="3" s="1"/>
  <c r="K277" i="3"/>
  <c r="J283" i="3" s="1"/>
  <c r="K284" i="3" s="1"/>
  <c r="K285" i="3" s="1"/>
  <c r="K274" i="3" s="1"/>
  <c r="K271" i="3"/>
  <c r="K272" i="3" s="1"/>
  <c r="K262" i="3" s="1"/>
  <c r="K259" i="3"/>
  <c r="K260" i="3" s="1"/>
  <c r="K249" i="3" s="1"/>
  <c r="K50" i="3"/>
  <c r="K51" i="3" s="1"/>
  <c r="K40" i="3" s="1"/>
  <c r="K296" i="3"/>
  <c r="K297" i="3" s="1"/>
  <c r="K287" i="3" s="1"/>
  <c r="K67" i="3"/>
  <c r="K68" i="3" s="1"/>
  <c r="K53" i="3" s="1"/>
</calcChain>
</file>

<file path=xl/sharedStrings.xml><?xml version="1.0" encoding="utf-8"?>
<sst xmlns="http://schemas.openxmlformats.org/spreadsheetml/2006/main" count="1049" uniqueCount="158">
  <si>
    <t>Justificació d'elements</t>
  </si>
  <si>
    <t>Nº</t>
  </si>
  <si>
    <t>Codi</t>
  </si>
  <si>
    <t>U.A.</t>
  </si>
  <si>
    <t>Descripció</t>
  </si>
  <si>
    <t>Preu</t>
  </si>
  <si>
    <t>Partida d'obra</t>
  </si>
  <si>
    <t>PR61-IAQN</t>
  </si>
  <si>
    <t>u</t>
  </si>
  <si>
    <t>Plantació d'arbust o arbre de petit format en contenidor de 1.5 a 3 l en actuacions al medi natural, excavació de clot de plantació de 30x30x30 cm amb mitjans manuals, en terreny no preparat, en un pendent inferior al 35 %, reblert del clot amb compost classe 1 i primer reg</t>
  </si>
  <si>
    <t>Rend.:</t>
  </si>
  <si>
    <t>Mà d'obra</t>
  </si>
  <si>
    <t>A0I-I6DP</t>
  </si>
  <si>
    <t>h</t>
  </si>
  <si>
    <t>Peó especialitzat en forestal</t>
  </si>
  <si>
    <t>/R</t>
  </si>
  <si>
    <t>x</t>
  </si>
  <si>
    <t>=</t>
  </si>
  <si>
    <t>A03-I7VU</t>
  </si>
  <si>
    <t>Cap de colla de forestal</t>
  </si>
  <si>
    <t>Subtotal mà d'obra</t>
  </si>
  <si>
    <t>Maquinària</t>
  </si>
  <si>
    <t>C151-002Z</t>
  </si>
  <si>
    <t>Camió cisterna de 8 m3</t>
  </si>
  <si>
    <t>Subtotal maquinària</t>
  </si>
  <si>
    <t>Material</t>
  </si>
  <si>
    <t>BR32-21DG</t>
  </si>
  <si>
    <t>m3</t>
  </si>
  <si>
    <t>Compost de classe I, d'origen vegetal, segons NTJ 05C, subministrat en sacs de 0,8 m3</t>
  </si>
  <si>
    <t>B011-05ME</t>
  </si>
  <si>
    <t>Aigua</t>
  </si>
  <si>
    <t>Subtotal material</t>
  </si>
  <si>
    <t>Despeses auxiliars</t>
  </si>
  <si>
    <t>%</t>
  </si>
  <si>
    <t>Cost directe</t>
  </si>
  <si>
    <t>Total</t>
  </si>
  <si>
    <t>PR64-IAVU</t>
  </si>
  <si>
    <t>Plantació dispersa de planta de petit port en alvèol forestal en actuacions al medi natural, en terreny no preparat, en un pendent inferior al 35 %, i amb primer reg</t>
  </si>
  <si>
    <t>PRA2-I7VT</t>
  </si>
  <si>
    <t>m2</t>
  </si>
  <si>
    <t>Sembra de barreja de llavors per a gespa tipus herbàcies autòctones de baix manteniment en actuacions al medi natural, segons NTJ 07N, amb mitjans manuals, en un pendent &lt; 30 %, superfície &lt; 500 m2, incloent el corronat posterior</t>
  </si>
  <si>
    <t>BR4U0-21GY</t>
  </si>
  <si>
    <t>kg</t>
  </si>
  <si>
    <t>Barreja de llavors per a gespa tipus Standard C4, segons NTJ 07N</t>
  </si>
  <si>
    <t>PREA-I7X7</t>
  </si>
  <si>
    <t>Tallada controlada d'arbres especials d'alçària 6 a 15 m i diàmetre superior a 40 cm en actuacions al medi natural, amb mitjans mecànics i manuals, aplec de les restes vegetals i càrrega sobre camió grua amb pinça per a transport</t>
  </si>
  <si>
    <t>A0F-IAVV</t>
  </si>
  <si>
    <t>Oficial 1a forestal</t>
  </si>
  <si>
    <t>CRE0-00C0</t>
  </si>
  <si>
    <t>Motoserra</t>
  </si>
  <si>
    <t>CR11-I7X6</t>
  </si>
  <si>
    <t>Tractor de 85 kW (115 CV) de potència, amb desbrossadora de martells i amb una amplària de treball de 1.5 a 2 m</t>
  </si>
  <si>
    <t>CR10-005L</t>
  </si>
  <si>
    <t>Desbrossadora manual de braç amb capçal de fil o disc</t>
  </si>
  <si>
    <t>C154-003O</t>
  </si>
  <si>
    <t>Camió per a transport de 24 t</t>
  </si>
  <si>
    <t>C15P-IAVW</t>
  </si>
  <si>
    <t>Cabrestant manual amb capacitat de càrrega de 1600 kp</t>
  </si>
  <si>
    <t>PREA-I7X8</t>
  </si>
  <si>
    <t>Tallada controlada d'arbres especials d'alçària &lt; 6 m i diàmetre superior a 40 cm en actuacions al medi natural, amb mitjans mecànics i manuals, aplec de les restes vegetals i càrrega sobre camió grua amb pinça per a transport</t>
  </si>
  <si>
    <t>C139-00LK</t>
  </si>
  <si>
    <t>Pala excavadora giratòria sobre pneumàtics de 15 a 20 t</t>
  </si>
  <si>
    <t>C139-00LH</t>
  </si>
  <si>
    <t>Pala excavadora giratòria sobre cadenes de 12 a 20 t</t>
  </si>
  <si>
    <t>C135-00LX</t>
  </si>
  <si>
    <t>Miniexcavadora sobre cadenes de 2 a 5.9 t</t>
  </si>
  <si>
    <t>PREL2-I7X1</t>
  </si>
  <si>
    <t>PREL2-I7X2</t>
  </si>
  <si>
    <t>Desbrossada selectiva de nuclis de canya (Arundo donax), amb desbrossadora manual de braç amb capçal de fil o disc, i trituració de les restes in situ en zones d'accés no viable per la maquinària i a on no és viable l'arrencada de rizoma, en primera intervenció</t>
  </si>
  <si>
    <t>PREL2-I7X3</t>
  </si>
  <si>
    <t>Desbrossada de nuclis de canya (Arundo donax), en actuacions al medi natural, amb retroexcavadora desbrossadora, amb un mínim de dues passades de màquina, en primera intervenció</t>
  </si>
  <si>
    <t>PREL2-I7X4</t>
  </si>
  <si>
    <t>Desbrossada selectiva en lleres o espais fluvials en actuacions al medi natural, amb tractor de 73,5 kW (100 CV) de potència amb braç desbrossador, amb un mínim de dues passades de màquina, zones d'accés amb obstacles per la maquinària</t>
  </si>
  <si>
    <t>CR11-00JS</t>
  </si>
  <si>
    <t>Tractor de 73,5 kW (100 CV) de potència, amb braç desbrossador</t>
  </si>
  <si>
    <t>PREL2-I7X5</t>
  </si>
  <si>
    <t>Desbrossada selectiva en lleres o espais fluvials en actuacions al medi natural, amb tractor de 85 kW (115 CV) de potència amb desbrossadora de martells i amb una amplària de treball de 1.5 a 2 m i un pendent inferior al 12 %, amb un mínim de dues passades de màquina, zones d'accés relativament pla per la maquinària</t>
  </si>
  <si>
    <t>PREL3-I7ZJ</t>
  </si>
  <si>
    <t>Aclarida en espai fluvial en actuacions al medi natural, de vegetació arbòria amb densitats superiors a 2000 peus/ha, amb mitjans mecànics i manuals, aplec de les restes vegetals i càrrega sobre camió per a transport</t>
  </si>
  <si>
    <t>C152-0039</t>
  </si>
  <si>
    <t>Camió grua de 5 t</t>
  </si>
  <si>
    <t>PREL4-I7XE</t>
  </si>
  <si>
    <t>Tallada arreu en actuacions al medi natural en franges d'amplada d'entre 5 i 7,5 m contigües al curs de l'aigua, amb mitjans mecànics i manuals i retirada de les restes vegetals de vials de desguàs, aplec de les restes vegetals i càrrega sobre camió per a transport</t>
  </si>
  <si>
    <t>PRELG-I7WY</t>
  </si>
  <si>
    <t>BRI3-28O5</t>
  </si>
  <si>
    <t>Manta orgànica tipus 100% coco, de densitat aproximada 300 g/m2, cosida en les dues cares a una xarxa de polipropilè biodegradable</t>
  </si>
  <si>
    <t>BRI2-I7X0</t>
  </si>
  <si>
    <t>Malla orgànica 100% origen biològic, de densitat aproximada 130 g/m2</t>
  </si>
  <si>
    <t>PRELG-I7WZ</t>
  </si>
  <si>
    <t>PRELZ-I7ZL</t>
  </si>
  <si>
    <t>Trituració de rizoma de canya (Arundo donax), en actuacions al medi natural, amb tractor amb trituradora de pedra, amb gruixos &lt; 50 cm</t>
  </si>
  <si>
    <t>CR12-IAVX</t>
  </si>
  <si>
    <t>Tractor de 150 kW (200 CV), amb pneumàtics, amb trituradora de pedres</t>
  </si>
  <si>
    <t>PRELZ-I7ZM</t>
  </si>
  <si>
    <t>Redistribució de sediments a la llera, en actuacions al medi natural, amb pala excavadora giratòria sobre cadenes de 12 a 20 t</t>
  </si>
  <si>
    <t>PRELZ-I7ZN</t>
  </si>
  <si>
    <t>Redistribució de sediments a la llera, en actuacions al medi natural, amb pala excavadora giratòria sobre cadenes de 12 a 20 t i transport dins el tram d'actuació</t>
  </si>
  <si>
    <t>C154-003K</t>
  </si>
  <si>
    <t>Camió per a transport de 20 t</t>
  </si>
  <si>
    <t>PRELZ-I7ZO</t>
  </si>
  <si>
    <t>Realització de rampa d'accés a la llera, en actuacions al medi natural, amb pala excavadora giratòria sobre cadenes de 12 a 20 t</t>
  </si>
  <si>
    <t>PRELZ-I7ZP</t>
  </si>
  <si>
    <t>Transport de rizoma de canya (Arundo donax), en actuacions al medi natural, amb pala excavadora giratòria sobre pneumàtics de 15 a 20 t</t>
  </si>
  <si>
    <t>PREM-INL6</t>
  </si>
  <si>
    <t>Mort en peu en arbres amb diàmetre a la base inferior a 10 cm, en actuacions al medi natural, en zones de fàcil accés on no és necessari fer una desbrossada per apropar-se fins l’arbre, perforant la base de l’arbre i injectant 2 ml de glifosfat dissolt al 15% en aigua, amb una relació d’un orifici per cada 2 cm de diàmetre basal</t>
  </si>
  <si>
    <t>C20G-00DT</t>
  </si>
  <si>
    <t>Màquina taladradora</t>
  </si>
  <si>
    <t>BRL1-0TY1</t>
  </si>
  <si>
    <t>l</t>
  </si>
  <si>
    <t>Producte herbicida de contacte</t>
  </si>
  <si>
    <t>PREM-INL7</t>
  </si>
  <si>
    <t>Mort en peu en arbres amb diàmetre a la base superior a 10 cm, en actuacions al medi natural, en zones de fàcil accés on no és necessari fer una desbrossada per apropar-se fins l’arbre, perforant la base de l’arbre i injectant 2 ml de glifosfat dissolt al 15% en aigua, amb una relació d’un orifici per cada 2 cm de diàmetre basal</t>
  </si>
  <si>
    <t>Amidament</t>
  </si>
  <si>
    <t>Import</t>
  </si>
  <si>
    <t>Codi BDEC</t>
  </si>
  <si>
    <t>unitat</t>
  </si>
  <si>
    <t>PRESSUPOST ACTUACIÓ DE MANTENIMENT I CONSERVACIÓ DE LLERES A LA LLERA xxxxxxxxxx</t>
  </si>
  <si>
    <t xml:space="preserve"> (*) IVA no subvencionable</t>
  </si>
  <si>
    <r>
      <t>m</t>
    </r>
    <r>
      <rPr>
        <vertAlign val="superscript"/>
        <sz val="10"/>
        <color rgb="FF000000"/>
        <rFont val="Calibri"/>
        <family val="2"/>
      </rPr>
      <t>2</t>
    </r>
  </si>
  <si>
    <r>
      <rPr>
        <b/>
        <sz val="10"/>
        <color rgb="FF000000"/>
        <rFont val="Calibri"/>
        <family val="2"/>
      </rPr>
      <t>Desbrossada selectiva</t>
    </r>
    <r>
      <rPr>
        <sz val="10"/>
        <color rgb="FF000000"/>
        <rFont val="Calibri"/>
        <family val="2"/>
      </rPr>
      <t xml:space="preserve"> </t>
    </r>
    <r>
      <rPr>
        <b/>
        <sz val="10"/>
        <color rgb="FF000000"/>
        <rFont val="Calibri"/>
        <family val="2"/>
      </rPr>
      <t>de nuclis de canya</t>
    </r>
    <r>
      <rPr>
        <sz val="10"/>
        <color rgb="FF000000"/>
        <rFont val="Calibri"/>
        <family val="2"/>
      </rPr>
      <t xml:space="preserve"> (Arundo donax), amb desbrossadora manual de braç amb capçal de fil o disc, i trituració de les restes in situ en zones d'accés no viable per la maquinària i a on no és viable l'arrencada de rizoma, en primera intervenció</t>
    </r>
  </si>
  <si>
    <r>
      <rPr>
        <b/>
        <sz val="10"/>
        <color rgb="FF000000"/>
        <rFont val="Calibri"/>
        <family val="2"/>
      </rPr>
      <t>Tallada arreu</t>
    </r>
    <r>
      <rPr>
        <sz val="10"/>
        <color rgb="FF000000"/>
        <rFont val="Calibri"/>
        <family val="2"/>
      </rPr>
      <t xml:space="preserve">  en franges d'amplada d'entre 5 i 7,5 m contigües al curs de l'aigua, amb mitjans mecànics i manuals i retirada de les restes vegetals de vials de desguàs, aplec de les restes vegetals i càrrega sobre camió per a transport</t>
    </r>
  </si>
  <si>
    <r>
      <t>m</t>
    </r>
    <r>
      <rPr>
        <vertAlign val="superscript"/>
        <sz val="10"/>
        <color rgb="FF000000"/>
        <rFont val="Calibri"/>
        <family val="2"/>
      </rPr>
      <t>3</t>
    </r>
  </si>
  <si>
    <r>
      <rPr>
        <b/>
        <sz val="10"/>
        <color rgb="FF000000"/>
        <rFont val="Calibri"/>
        <family val="2"/>
      </rPr>
      <t>Tallada controlada d'arbres especials</t>
    </r>
    <r>
      <rPr>
        <sz val="10"/>
        <color rgb="FF000000"/>
        <rFont val="Calibri"/>
        <family val="2"/>
      </rPr>
      <t xml:space="preserve"> d'alçària 6 a 15 m i diàmetre superior a 40 cm , amb mitjans mecànics i manuals, aplec de les restes vegetals i càrrega sobre camió grua amb pinça per a transport</t>
    </r>
  </si>
  <si>
    <r>
      <rPr>
        <b/>
        <sz val="10"/>
        <color rgb="FF000000"/>
        <rFont val="Calibri"/>
        <family val="2"/>
      </rPr>
      <t>Tallada controlada d'arbres especials d'alçària</t>
    </r>
    <r>
      <rPr>
        <sz val="10"/>
        <color rgb="FF000000"/>
        <rFont val="Calibri"/>
        <family val="2"/>
      </rPr>
      <t xml:space="preserve"> &lt; 6 m i diàmetre superior a 40 cm , amb mitjans mecànics i manuals, aplec de les restes vegetals i càrrega sobre camió grua amb pinça per a transport</t>
    </r>
  </si>
  <si>
    <r>
      <rPr>
        <b/>
        <sz val="10"/>
        <color rgb="FF000000"/>
        <rFont val="Calibri"/>
        <family val="2"/>
      </rPr>
      <t>Plantació d'arbust o arbre de petit format</t>
    </r>
    <r>
      <rPr>
        <sz val="10"/>
        <color rgb="FF000000"/>
        <rFont val="Calibri"/>
        <family val="2"/>
      </rPr>
      <t xml:space="preserve"> en contenidor de 1.5 a 3 l , excavació de clot de plantació de 30x30x30 cm amb mitjans manuals, en terreny no preparat, en un pendent inferior al 35 %, reblert del clot amb compost classe 1 i primer reg</t>
    </r>
  </si>
  <si>
    <r>
      <rPr>
        <b/>
        <sz val="10"/>
        <color rgb="FF000000"/>
        <rFont val="Calibri"/>
        <family val="2"/>
      </rPr>
      <t>Plantació dispersa de planta de petit</t>
    </r>
    <r>
      <rPr>
        <sz val="10"/>
        <color rgb="FF000000"/>
        <rFont val="Calibri"/>
        <family val="2"/>
      </rPr>
      <t xml:space="preserve"> </t>
    </r>
    <r>
      <rPr>
        <b/>
        <sz val="10"/>
        <color rgb="FF000000"/>
        <rFont val="Calibri"/>
        <family val="2"/>
      </rPr>
      <t>port</t>
    </r>
    <r>
      <rPr>
        <sz val="10"/>
        <color rgb="FF000000"/>
        <rFont val="Calibri"/>
        <family val="2"/>
      </rPr>
      <t xml:space="preserve"> en alvèol forestal , en terreny no preparat, en un pendent inferior al 35 %, i amb primer reg</t>
    </r>
  </si>
  <si>
    <r>
      <rPr>
        <b/>
        <sz val="10"/>
        <color rgb="FF000000"/>
        <rFont val="Calibri"/>
        <family val="2"/>
      </rPr>
      <t>Sembra de barreja de llavors</t>
    </r>
    <r>
      <rPr>
        <sz val="10"/>
        <color rgb="FF000000"/>
        <rFont val="Calibri"/>
        <family val="2"/>
      </rPr>
      <t xml:space="preserve"> per a gespa tipus herbàcies autòctones de baix manteniment , segons NTJ 07N, amb mitjans manuals, en un pendent &lt; 30 %, superfície &lt; 500 m2, incloent el corronat posterior</t>
    </r>
  </si>
  <si>
    <r>
      <t xml:space="preserve">IVA (21%) </t>
    </r>
    <r>
      <rPr>
        <vertAlign val="superscript"/>
        <sz val="10"/>
        <color rgb="FF000000"/>
        <rFont val="Calibri"/>
        <family val="2"/>
      </rPr>
      <t>(*)</t>
    </r>
  </si>
  <si>
    <t>ACA -001</t>
  </si>
  <si>
    <t>ACA- 002</t>
  </si>
  <si>
    <t>Eliminació de nuclis de canya (Arundo donax) en actuacions en lleres en  trams urbans. Arrencat de rizoma fins a un mínim de 50 cm. Repàs manual amb dos peons. Inclou la gestió del rizoma mitjançant trituració in situ amb trituradora de pedra, amb un mínim tres passades.</t>
  </si>
  <si>
    <t>Eliminació de nuclis de canya (Arundo donax) en actuacions en trams urbans. Arrencat de rizoma fins a un mínim de 50 cm. Repàs manual amb dos peons. Inclou la gestió del rizoma mitjançant transportador a abocador autoritzat.</t>
  </si>
  <si>
    <t>ACA-001</t>
  </si>
  <si>
    <t>ACA-002</t>
  </si>
  <si>
    <t>Desbrossada selectiva en lleres o espais fluvials, amb desbrossadora manual de braç amb capçal de fil o disc, incloent treballs puntuals amb motoserra, en primera intervenció</t>
  </si>
  <si>
    <r>
      <rPr>
        <b/>
        <sz val="10"/>
        <color rgb="FF000000"/>
        <rFont val="Calibri"/>
        <family val="2"/>
      </rPr>
      <t>Desbrossada selectiva</t>
    </r>
    <r>
      <rPr>
        <sz val="10"/>
        <color rgb="FF000000"/>
        <rFont val="Calibri"/>
        <family val="2"/>
      </rPr>
      <t xml:space="preserve"> en lleres o espais fluvials, amb desbrossadora manual de braç amb capçal de fil o disc, incloent treballs puntuals amb motoserra, en primera intervenció</t>
    </r>
  </si>
  <si>
    <r>
      <rPr>
        <b/>
        <sz val="10"/>
        <color rgb="FF000000"/>
        <rFont val="Calibri"/>
        <family val="2"/>
      </rPr>
      <t>Eliminació de nuclis de canya i rizoma</t>
    </r>
    <r>
      <rPr>
        <sz val="10"/>
        <color rgb="FF000000"/>
        <rFont val="Calibri"/>
        <family val="2"/>
      </rPr>
      <t xml:space="preserve"> (Arundo donax) en actuacions en lleres en  trams urbans. Arrencat de rizoma fins a un mínim de 50 cm. Repàs manual amb dos peons. Inclou la gestió del rizoma mitjançant </t>
    </r>
    <r>
      <rPr>
        <b/>
        <sz val="10"/>
        <color rgb="FF000000"/>
        <rFont val="Calibri"/>
        <family val="2"/>
      </rPr>
      <t>trituració in situ amb trituradora de pedra, amb un mínim tres passades</t>
    </r>
    <r>
      <rPr>
        <sz val="10"/>
        <color rgb="FF000000"/>
        <rFont val="Calibri"/>
        <family val="2"/>
      </rPr>
      <t>.</t>
    </r>
  </si>
  <si>
    <r>
      <t xml:space="preserve">Eliminació de nuclis de canya  i rizoma </t>
    </r>
    <r>
      <rPr>
        <sz val="10"/>
        <color rgb="FF000000"/>
        <rFont val="Calibri"/>
        <family val="2"/>
      </rPr>
      <t>(Arundo donax) en actuacions en trams urbans. Arrencat de rizoma fins a un mínim de 50 cm. Repàs manual amb dos peons. Inclou la</t>
    </r>
    <r>
      <rPr>
        <b/>
        <sz val="10"/>
        <color rgb="FF000000"/>
        <rFont val="Calibri"/>
        <family val="2"/>
      </rPr>
      <t xml:space="preserve"> gestió del rizoma mitjançant transportador a abocador autoritzat.</t>
    </r>
  </si>
  <si>
    <r>
      <rPr>
        <b/>
        <sz val="10"/>
        <color rgb="FF000000"/>
        <rFont val="Calibri"/>
        <family val="2"/>
      </rPr>
      <t>Desbrossada de nuclis de canya</t>
    </r>
    <r>
      <rPr>
        <sz val="10"/>
        <color rgb="FF000000"/>
        <rFont val="Calibri"/>
        <family val="2"/>
      </rPr>
      <t xml:space="preserve"> (Arundo donax), amb retroexcavadora desbrossadora, amb un mínim de dues passades de màquina, en primera intervenció</t>
    </r>
  </si>
  <si>
    <r>
      <rPr>
        <b/>
        <sz val="10"/>
        <color rgb="FF000000"/>
        <rFont val="Calibri"/>
        <family val="2"/>
      </rPr>
      <t>Trituració de rizoma</t>
    </r>
    <r>
      <rPr>
        <sz val="10"/>
        <color rgb="FF000000"/>
        <rFont val="Calibri"/>
        <family val="2"/>
      </rPr>
      <t xml:space="preserve"> de canya (Arundo donax), amb tractor amb trituradora de pedra, amb gruixos &lt; 50 cm</t>
    </r>
  </si>
  <si>
    <t>Aplicació de lona biodegradable i malla de coco de 300 g/m2, ,  fixat al terreny mitjançant rases perimetrals, per control del rizoma en actuacions al medi natural, sense eliminació de la canya</t>
  </si>
  <si>
    <t>Aplicació de lona biodegradable i malla de coco de 300 g/m2, fixat al terreny mitjançant rases perimetrals  i recobriment del conjunt amb 7 cm de terres, per control del rizoma en actuacions al medi natural, sense eliminació de la canya</t>
  </si>
  <si>
    <r>
      <rPr>
        <b/>
        <sz val="10"/>
        <color rgb="FF000000"/>
        <rFont val="Calibri"/>
        <family val="2"/>
      </rPr>
      <t>Mort en peu</t>
    </r>
    <r>
      <rPr>
        <sz val="10"/>
        <color rgb="FF000000"/>
        <rFont val="Calibri"/>
        <family val="2"/>
      </rPr>
      <t xml:space="preserve"> en arbres amb diàmetre a la base inferior a 10 cm, en zones de fàcil accés on no és necessari fer una desbrossada per apropar-se fins l’arbre, perforant la base de l’arbre i injectant 2 ml de glifosfat dissolt al 15% en aigua, amb una relació d’un orifici per cada 2 cm de diàmetre basal</t>
    </r>
  </si>
  <si>
    <r>
      <rPr>
        <b/>
        <sz val="10"/>
        <color rgb="FF000000"/>
        <rFont val="Calibri"/>
        <family val="2"/>
      </rPr>
      <t>Mort en peu</t>
    </r>
    <r>
      <rPr>
        <sz val="10"/>
        <color rgb="FF000000"/>
        <rFont val="Calibri"/>
        <family val="2"/>
      </rPr>
      <t xml:space="preserve"> en arbres amb diàmetre a la base superior a 10 cm, en zones de fàcil accés on no és necessari fer una desbrossada per apropar-se fins l’arbre, perforant la base de l’arbre i injectant 2 ml de glifosfat dissolt al 15% en aigua, amb una relació d’un orifici per cada 2 cm de diàmetre basal</t>
    </r>
  </si>
  <si>
    <r>
      <rPr>
        <b/>
        <sz val="10"/>
        <color rgb="FF000000"/>
        <rFont val="Calibri"/>
        <family val="2"/>
      </rPr>
      <t>Transport de rizoma de cany</t>
    </r>
    <r>
      <rPr>
        <sz val="10"/>
        <color rgb="FF000000"/>
        <rFont val="Calibri"/>
        <family val="2"/>
      </rPr>
      <t>a (Arundo donax), amb pala excavadora giratòria sobre pneumàtics de 15 a 20 t</t>
    </r>
  </si>
  <si>
    <r>
      <rPr>
        <b/>
        <sz val="10"/>
        <color rgb="FF000000"/>
        <rFont val="Calibri"/>
        <family val="2"/>
      </rPr>
      <t>Redistribució de sediments</t>
    </r>
    <r>
      <rPr>
        <sz val="10"/>
        <color rgb="FF000000"/>
        <rFont val="Calibri"/>
        <family val="2"/>
      </rPr>
      <t xml:space="preserve"> a la llera, amb pala excavadora giratòria sobre cadenes de 12 a 20 t</t>
    </r>
  </si>
  <si>
    <r>
      <rPr>
        <b/>
        <sz val="10"/>
        <color rgb="FF000000"/>
        <rFont val="Calibri"/>
        <family val="2"/>
      </rPr>
      <t>Redistribució de sediments</t>
    </r>
    <r>
      <rPr>
        <sz val="10"/>
        <color rgb="FF000000"/>
        <rFont val="Calibri"/>
        <family val="2"/>
      </rPr>
      <t xml:space="preserve"> a la llera, amb pala excavadora giratòria sobre cadenes de 12 a 20 t i transport dins el tram d'actuació</t>
    </r>
  </si>
  <si>
    <r>
      <rPr>
        <b/>
        <sz val="10"/>
        <color rgb="FF000000"/>
        <rFont val="Calibri"/>
        <family val="2"/>
      </rPr>
      <t>Desbrossada selectiva</t>
    </r>
    <r>
      <rPr>
        <sz val="10"/>
        <color rgb="FF000000"/>
        <rFont val="Calibri"/>
        <family val="2"/>
      </rPr>
      <t xml:space="preserve"> en lleres o espais fluvials, amb tractor de 73,5 kW (100 CV) de potència amb braç desbrossador, amb un mínim de dues passades de màquina, zones d'accés amb obstacles per la maquinària</t>
    </r>
  </si>
  <si>
    <r>
      <rPr>
        <b/>
        <sz val="10"/>
        <color rgb="FF000000"/>
        <rFont val="Calibri"/>
        <family val="2"/>
      </rPr>
      <t>Aplicació de cobertura biodegradable</t>
    </r>
    <r>
      <rPr>
        <sz val="10"/>
        <color rgb="FF000000"/>
        <rFont val="Calibri"/>
        <family val="2"/>
      </rPr>
      <t xml:space="preserve"> i malla de coco de 300 g/m2, fixat al terreny mitjançant rases perimetrals, per control del rizoma , sense eliminació de la canya</t>
    </r>
  </si>
  <si>
    <t>SUBTOTAL</t>
  </si>
  <si>
    <t>DESPESES GENERALS</t>
  </si>
  <si>
    <t>BENEFICI INDUSTRIAL</t>
  </si>
  <si>
    <t>TOTAL PEC</t>
  </si>
  <si>
    <t>PRESSUPOST TOTAL</t>
  </si>
  <si>
    <r>
      <rPr>
        <b/>
        <sz val="10"/>
        <color rgb="FF000000"/>
        <rFont val="Calibri"/>
        <family val="2"/>
      </rPr>
      <t>Realització de rampa d'accés a la llera</t>
    </r>
    <r>
      <rPr>
        <sz val="10"/>
        <color rgb="FF000000"/>
        <rFont val="Calibri"/>
        <family val="2"/>
      </rPr>
      <t>, amb pala excavadora giratòria sobre cadenes de 12 a 20 t</t>
    </r>
  </si>
  <si>
    <r>
      <rPr>
        <b/>
        <sz val="10"/>
        <color rgb="FF000000"/>
        <rFont val="Calibri"/>
        <family val="2"/>
      </rPr>
      <t>Aclarida en espai fluvial</t>
    </r>
    <r>
      <rPr>
        <sz val="10"/>
        <color rgb="FF000000"/>
        <rFont val="Calibri"/>
        <family val="2"/>
      </rPr>
      <t xml:space="preserve"> de vegetació arbòria amb densitats superiors a 2000 peus/ha, amb mitjans mecànics i manuals, aplec de les restes vegetals i càrrega sobre camió per a transport</t>
    </r>
  </si>
  <si>
    <r>
      <rPr>
        <b/>
        <sz val="10"/>
        <color rgb="FF000000"/>
        <rFont val="Calibri"/>
        <family val="2"/>
      </rPr>
      <t>Desbrossada selectiva</t>
    </r>
    <r>
      <rPr>
        <sz val="10"/>
        <color rgb="FF000000"/>
        <rFont val="Calibri"/>
        <family val="2"/>
      </rPr>
      <t xml:space="preserve"> en lleres o espais fluvials, amb tractor de 85 kW (115 CV) de potència amb desbrossadora de martells i amb una amplària de treball de 1.5 a 2 m i un pendent inferior al 12 %, amb un mínim de dues passades de màquina, zones d'accés relativament pla per la maquinària</t>
    </r>
  </si>
  <si>
    <r>
      <rPr>
        <b/>
        <sz val="10"/>
        <color rgb="FF000000"/>
        <rFont val="Calibri"/>
        <family val="2"/>
      </rPr>
      <t>Aplicació de cobertura biodegradable</t>
    </r>
    <r>
      <rPr>
        <sz val="10"/>
        <color rgb="FF000000"/>
        <rFont val="Calibri"/>
        <family val="2"/>
      </rPr>
      <t xml:space="preserve"> i malla de coco de 300 g/m2, fixat al terreny mitjançant rases perimetrals  i recobriment del conjunt amb 7 cm de terres, per control del rizoma, sense eliminació de la canya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</si>
</sst>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
    <numFmt numFmtId="166" formatCode="###,###,##0.00000"/>
    <numFmt numFmtId="167" formatCode="#,##0.00\ &quot;€&quot;"/>
  </numFmts>
  <fonts count="8" x14ac:knownFonts="1">
    <font>
      <sz val="11"/>
      <color rgb="FF000000"/>
      <name val="Calibri"/>
      <family val="2"/>
    </font>
    <font>
      <sz val="10"/>
      <color rgb="FF000000"/>
      <name val="Calibri"/>
      <family val="2"/>
    </font>
    <font>
      <b/>
      <sz val="14"/>
      <color rgb="FF000000"/>
      <name val="Calibri"/>
      <family val="2"/>
    </font>
    <font>
      <b/>
      <sz val="8"/>
      <color rgb="FF000000"/>
      <name val="Calibri"/>
      <family val="2"/>
    </font>
    <font>
      <b/>
      <sz val="10"/>
      <color rgb="FF000000"/>
      <name val="Calibri"/>
      <family val="2"/>
    </font>
    <font>
      <b/>
      <sz val="11"/>
      <color rgb="FF000000"/>
      <name val="Calibri"/>
      <family val="2"/>
    </font>
    <font>
      <vertAlign val="superscript"/>
      <sz val="10"/>
      <color rgb="FF000000"/>
      <name val="Calibri"/>
      <family val="2"/>
    </font>
    <font>
      <sz val="11"/>
      <name val="Calibri"/>
      <family val="2"/>
    </font>
  </fonts>
  <fills count="1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CFDEAC"/>
        <bgColor indexed="64"/>
      </patternFill>
    </fill>
    <fill>
      <patternFill patternType="solid">
        <fgColor theme="3" tint="0.59999389629810485"/>
        <bgColor indexed="64"/>
      </patternFill>
    </fill>
  </fills>
  <borders count="4">
    <border>
      <left/>
      <right/>
      <top/>
      <bottom/>
      <diagonal/>
    </border>
    <border>
      <left/>
      <right/>
      <top style="thin">
        <color rgb="FF000000"/>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pplyNumberFormat="0" applyBorder="0" applyAlignment="0"/>
  </cellStyleXfs>
  <cellXfs count="77">
    <xf numFmtId="0" fontId="0" fillId="0" borderId="0" xfId="0" applyFill="1" applyProtection="1"/>
    <xf numFmtId="0" fontId="3" fillId="3" borderId="0" xfId="0" applyFont="1" applyFill="1" applyAlignment="1" applyProtection="1">
      <alignment horizontal="center"/>
    </xf>
    <xf numFmtId="0" fontId="4" fillId="2" borderId="0" xfId="0" applyFont="1" applyFill="1" applyProtection="1"/>
    <xf numFmtId="0" fontId="5" fillId="0" borderId="0" xfId="0" applyFont="1" applyFill="1" applyAlignment="1" applyProtection="1">
      <alignment vertical="top"/>
    </xf>
    <xf numFmtId="0" fontId="0" fillId="0" borderId="0" xfId="0" applyFill="1" applyAlignment="1" applyProtection="1">
      <alignment vertical="top"/>
    </xf>
    <xf numFmtId="164" fontId="5" fillId="0" borderId="0" xfId="0" applyNumberFormat="1" applyFont="1" applyFill="1" applyAlignment="1" applyProtection="1">
      <alignment horizontal="center" vertical="top"/>
    </xf>
    <xf numFmtId="165" fontId="5" fillId="4" borderId="0" xfId="0" applyNumberFormat="1" applyFont="1" applyFill="1" applyAlignment="1" applyProtection="1">
      <alignment vertical="top"/>
      <protection locked="0"/>
    </xf>
    <xf numFmtId="0" fontId="5" fillId="0" borderId="0" xfId="0" applyFont="1" applyFill="1" applyProtection="1"/>
    <xf numFmtId="164"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0" fontId="0" fillId="0" borderId="0" xfId="0" applyFill="1" applyAlignment="1" applyProtection="1">
      <alignment vertical="top"/>
    </xf>
    <xf numFmtId="0" fontId="1" fillId="0" borderId="0" xfId="0" applyFont="1" applyFill="1" applyProtection="1"/>
    <xf numFmtId="0" fontId="1" fillId="0" borderId="0" xfId="0" applyFont="1" applyFill="1" applyAlignment="1" applyProtection="1">
      <alignment horizontal="center" vertical="center"/>
    </xf>
    <xf numFmtId="167" fontId="1" fillId="0" borderId="0" xfId="0" applyNumberFormat="1" applyFont="1" applyFill="1" applyAlignment="1" applyProtection="1">
      <alignment horizontal="center"/>
    </xf>
    <xf numFmtId="9" fontId="1" fillId="0" borderId="0" xfId="0" applyNumberFormat="1" applyFont="1" applyFill="1" applyAlignment="1" applyProtection="1">
      <alignment horizontal="center" vertical="center"/>
    </xf>
    <xf numFmtId="0" fontId="5" fillId="0" borderId="0" xfId="0" applyFont="1"/>
    <xf numFmtId="0" fontId="0" fillId="0" borderId="0" xfId="0"/>
    <xf numFmtId="166" fontId="0" fillId="0" borderId="0" xfId="0" applyNumberFormat="1"/>
    <xf numFmtId="0" fontId="0" fillId="0" borderId="0" xfId="0" applyAlignment="1">
      <alignment horizontal="right"/>
    </xf>
    <xf numFmtId="0" fontId="0" fillId="0" borderId="0" xfId="0" applyFill="1"/>
    <xf numFmtId="0" fontId="0" fillId="0" borderId="0" xfId="0" applyFill="1" applyAlignment="1">
      <alignment horizontal="right"/>
    </xf>
    <xf numFmtId="0" fontId="0" fillId="0" borderId="0" xfId="0" applyFill="1" applyProtection="1">
      <protection locked="0"/>
    </xf>
    <xf numFmtId="166" fontId="0" fillId="0" borderId="0" xfId="0" applyNumberFormat="1" applyFill="1" applyBorder="1" applyProtection="1">
      <protection locked="0"/>
    </xf>
    <xf numFmtId="0" fontId="5" fillId="0" borderId="0" xfId="0" applyFont="1" applyFill="1" applyAlignment="1">
      <alignment vertical="top"/>
    </xf>
    <xf numFmtId="0" fontId="0" fillId="0" borderId="0" xfId="0" applyFill="1" applyAlignment="1">
      <alignment vertical="top"/>
    </xf>
    <xf numFmtId="164" fontId="5" fillId="0" borderId="0" xfId="0" applyNumberFormat="1" applyFont="1" applyFill="1" applyAlignment="1">
      <alignment horizontal="center" vertical="top"/>
    </xf>
    <xf numFmtId="165" fontId="5" fillId="0" borderId="0" xfId="0" applyNumberFormat="1" applyFont="1" applyFill="1" applyAlignment="1" applyProtection="1">
      <alignment vertical="top"/>
      <protection locked="0"/>
    </xf>
    <xf numFmtId="167" fontId="3" fillId="3" borderId="0" xfId="0" applyNumberFormat="1" applyFont="1" applyFill="1" applyAlignment="1" applyProtection="1">
      <alignment horizontal="center"/>
    </xf>
    <xf numFmtId="167" fontId="0" fillId="0" borderId="0" xfId="0" applyNumberFormat="1" applyFill="1" applyProtection="1"/>
    <xf numFmtId="167" fontId="0" fillId="4" borderId="0" xfId="0" applyNumberFormat="1" applyFill="1" applyProtection="1">
      <protection locked="0"/>
    </xf>
    <xf numFmtId="167" fontId="1" fillId="0" borderId="3" xfId="0" applyNumberFormat="1" applyFont="1" applyFill="1" applyBorder="1" applyAlignment="1" applyProtection="1">
      <alignment horizontal="center" vertical="center"/>
    </xf>
    <xf numFmtId="0" fontId="1" fillId="0" borderId="0" xfId="0" applyFont="1" applyFill="1" applyProtection="1">
      <protection locked="0"/>
    </xf>
    <xf numFmtId="0" fontId="4" fillId="0" borderId="3" xfId="0" applyFont="1" applyFill="1" applyBorder="1" applyAlignment="1" applyProtection="1">
      <alignment vertical="center"/>
      <protection locked="0"/>
    </xf>
    <xf numFmtId="0" fontId="4"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0" fontId="4" fillId="0" borderId="0" xfId="0" applyFont="1" applyFill="1" applyAlignment="1" applyProtection="1">
      <alignment vertical="center"/>
      <protection locked="0"/>
    </xf>
    <xf numFmtId="0" fontId="1" fillId="0" borderId="3" xfId="0" applyFont="1" applyFill="1" applyBorder="1" applyAlignment="1" applyProtection="1">
      <alignment vertical="center"/>
      <protection locked="0"/>
    </xf>
    <xf numFmtId="0" fontId="1" fillId="0" borderId="3" xfId="0" applyFont="1" applyFill="1" applyBorder="1" applyAlignment="1" applyProtection="1">
      <alignment horizontal="center" vertical="center"/>
      <protection locked="0"/>
    </xf>
    <xf numFmtId="0" fontId="1" fillId="5" borderId="3" xfId="0" applyFont="1" applyFill="1" applyBorder="1" applyAlignment="1" applyProtection="1">
      <alignment vertical="center" wrapText="1"/>
      <protection locked="0"/>
    </xf>
    <xf numFmtId="0" fontId="4" fillId="5" borderId="3" xfId="0" applyFont="1" applyFill="1" applyBorder="1" applyAlignment="1" applyProtection="1">
      <alignment vertical="center" wrapText="1"/>
      <protection locked="0"/>
    </xf>
    <xf numFmtId="0" fontId="1" fillId="6" borderId="3" xfId="0" applyFont="1" applyFill="1" applyBorder="1" applyAlignment="1" applyProtection="1">
      <alignment vertical="center" wrapText="1"/>
      <protection locked="0"/>
    </xf>
    <xf numFmtId="0" fontId="1" fillId="7" borderId="3" xfId="0" applyFont="1" applyFill="1" applyBorder="1" applyAlignment="1" applyProtection="1">
      <alignment vertical="center" wrapText="1"/>
      <protection locked="0"/>
    </xf>
    <xf numFmtId="0" fontId="1" fillId="8" borderId="3" xfId="0" applyFont="1" applyFill="1" applyBorder="1" applyAlignment="1" applyProtection="1">
      <alignment vertical="center" wrapText="1"/>
      <protection locked="0"/>
    </xf>
    <xf numFmtId="0" fontId="1" fillId="10" borderId="3" xfId="0" applyFont="1" applyFill="1" applyBorder="1" applyAlignment="1" applyProtection="1">
      <alignment vertical="center" wrapText="1"/>
      <protection locked="0"/>
    </xf>
    <xf numFmtId="0" fontId="1" fillId="11" borderId="3" xfId="0" applyFont="1" applyFill="1" applyBorder="1" applyAlignment="1" applyProtection="1">
      <alignment vertical="center" wrapText="1"/>
      <protection locked="0"/>
    </xf>
    <xf numFmtId="0" fontId="1" fillId="9" borderId="3" xfId="0" applyFont="1" applyFill="1" applyBorder="1" applyAlignment="1" applyProtection="1">
      <alignment vertical="center" wrapText="1"/>
      <protection locked="0"/>
    </xf>
    <xf numFmtId="0" fontId="1" fillId="12" borderId="3" xfId="0" applyFont="1" applyFill="1" applyBorder="1" applyAlignment="1" applyProtection="1">
      <alignment vertical="center" wrapText="1"/>
      <protection locked="0"/>
    </xf>
    <xf numFmtId="0" fontId="1" fillId="13" borderId="3" xfId="0" applyFont="1" applyFill="1" applyBorder="1" applyAlignment="1" applyProtection="1">
      <alignment vertical="center" wrapText="1"/>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center" vertical="center"/>
      <protection locked="0"/>
    </xf>
    <xf numFmtId="0" fontId="1" fillId="0" borderId="0" xfId="0" applyFont="1" applyFill="1" applyAlignment="1" applyProtection="1">
      <alignment vertical="center" wrapText="1"/>
      <protection locked="0"/>
    </xf>
    <xf numFmtId="0" fontId="1" fillId="0" borderId="2" xfId="0" applyFont="1" applyFill="1" applyBorder="1" applyProtection="1">
      <protection locked="0"/>
    </xf>
    <xf numFmtId="167" fontId="1" fillId="0" borderId="2" xfId="0" applyNumberFormat="1" applyFont="1" applyFill="1" applyBorder="1" applyAlignment="1" applyProtection="1">
      <alignment horizontal="center"/>
    </xf>
    <xf numFmtId="0" fontId="1" fillId="0" borderId="2" xfId="0" applyFont="1" applyFill="1" applyBorder="1" applyAlignment="1" applyProtection="1">
      <alignment vertical="center" wrapText="1"/>
      <protection locked="0"/>
    </xf>
    <xf numFmtId="0" fontId="1" fillId="0" borderId="2" xfId="0" applyFont="1" applyFill="1" applyBorder="1" applyAlignment="1" applyProtection="1">
      <alignment vertical="center"/>
      <protection locked="0"/>
    </xf>
    <xf numFmtId="0" fontId="1" fillId="0" borderId="2" xfId="0" applyFont="1" applyFill="1" applyBorder="1" applyAlignment="1" applyProtection="1">
      <alignment vertical="center"/>
    </xf>
    <xf numFmtId="167" fontId="4" fillId="0" borderId="2" xfId="0" applyNumberFormat="1" applyFont="1" applyFill="1" applyBorder="1" applyAlignment="1" applyProtection="1">
      <alignment horizontal="center" vertical="center"/>
    </xf>
    <xf numFmtId="9" fontId="1" fillId="0" borderId="0" xfId="0" applyNumberFormat="1" applyFont="1" applyFill="1" applyBorder="1" applyAlignment="1" applyProtection="1">
      <alignment horizontal="center" vertical="center"/>
    </xf>
    <xf numFmtId="0" fontId="1" fillId="0" borderId="0" xfId="0" applyFont="1" applyFill="1" applyBorder="1" applyProtection="1">
      <protection locked="0"/>
    </xf>
    <xf numFmtId="167" fontId="1" fillId="0" borderId="0" xfId="0" applyNumberFormat="1" applyFont="1" applyFill="1" applyBorder="1" applyAlignment="1" applyProtection="1">
      <alignment horizontal="center"/>
    </xf>
    <xf numFmtId="0" fontId="1" fillId="0" borderId="0" xfId="0" applyFont="1" applyFill="1" applyBorder="1" applyAlignment="1" applyProtection="1">
      <alignment vertical="center" wrapText="1"/>
      <protection locked="0"/>
    </xf>
    <xf numFmtId="0" fontId="4" fillId="0" borderId="2" xfId="0" applyFont="1" applyFill="1" applyBorder="1" applyAlignment="1" applyProtection="1">
      <alignment vertical="center"/>
      <protection locked="0"/>
    </xf>
    <xf numFmtId="0" fontId="1" fillId="0" borderId="2"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2" fillId="14" borderId="2" xfId="0" applyFont="1" applyFill="1" applyBorder="1" applyAlignment="1" applyProtection="1">
      <alignment horizontal="left" vertical="center" wrapText="1"/>
      <protection locked="0"/>
    </xf>
    <xf numFmtId="0" fontId="2" fillId="2" borderId="0" xfId="0" applyFont="1" applyFill="1" applyAlignment="1" applyProtection="1">
      <alignment horizontal="center"/>
    </xf>
    <xf numFmtId="0" fontId="0" fillId="0" borderId="0" xfId="0" applyFill="1" applyAlignment="1" applyProtection="1">
      <alignment horizontal="justify" vertical="top" wrapText="1"/>
    </xf>
    <xf numFmtId="0" fontId="0" fillId="0" borderId="0" xfId="0" applyFill="1" applyAlignment="1" applyProtection="1">
      <alignment vertical="top"/>
    </xf>
    <xf numFmtId="164" fontId="5"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7" fillId="0" borderId="0" xfId="0" applyFont="1" applyFill="1" applyAlignment="1">
      <alignment horizontal="justify" vertical="top" wrapText="1"/>
    </xf>
    <xf numFmtId="164" fontId="5" fillId="0" borderId="0" xfId="0" applyNumberFormat="1" applyFont="1" applyFill="1" applyAlignment="1" applyProtection="1">
      <alignment horizontal="left" vertical="top"/>
      <protection locked="0"/>
    </xf>
    <xf numFmtId="0" fontId="0" fillId="0" borderId="0" xfId="0" applyFill="1" applyAlignment="1">
      <alignment horizontal="justify" vertical="top" wrapText="1"/>
    </xf>
  </cellXfs>
  <cellStyles count="1">
    <cellStyle name="Normal" xfId="0" builtinId="0"/>
  </cellStyles>
  <dxfs count="0"/>
  <tableStyles count="0" defaultTableStyle="TableStyleMedium9" defaultPivotStyle="PivotStyleLight16"/>
  <colors>
    <mruColors>
      <color rgb="FFCFDE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BBAD6-DDFE-4B32-A800-0EE64F7B9635}">
  <sheetPr>
    <pageSetUpPr fitToPage="1"/>
  </sheetPr>
  <dimension ref="A1:F46"/>
  <sheetViews>
    <sheetView tabSelected="1" zoomScaleNormal="100" workbookViewId="0">
      <selection activeCell="I24" sqref="I24"/>
    </sheetView>
  </sheetViews>
  <sheetFormatPr defaultRowHeight="45" customHeight="1" x14ac:dyDescent="0.2"/>
  <cols>
    <col min="1" max="1" width="10" style="52" customWidth="1"/>
    <col min="2" max="2" width="5.85546875" style="53" customWidth="1"/>
    <col min="3" max="3" width="67.28515625" style="54" customWidth="1"/>
    <col min="4" max="4" width="7.7109375" style="53" customWidth="1"/>
    <col min="5" max="5" width="9.28515625" style="35" customWidth="1"/>
    <col min="6" max="16384" width="9.140625" style="35"/>
  </cols>
  <sheetData>
    <row r="1" spans="1:6" ht="64.5" customHeight="1" x14ac:dyDescent="0.2">
      <c r="A1" s="68" t="s">
        <v>116</v>
      </c>
      <c r="B1" s="68"/>
      <c r="C1" s="68"/>
      <c r="D1" s="68"/>
      <c r="E1" s="68"/>
      <c r="F1" s="68"/>
    </row>
    <row r="2" spans="1:6" s="39" customFormat="1" ht="29.25" customHeight="1" x14ac:dyDescent="0.25">
      <c r="A2" s="36" t="s">
        <v>114</v>
      </c>
      <c r="B2" s="37" t="s">
        <v>115</v>
      </c>
      <c r="C2" s="38" t="s">
        <v>4</v>
      </c>
      <c r="D2" s="37" t="s">
        <v>5</v>
      </c>
      <c r="E2" s="37" t="s">
        <v>112</v>
      </c>
      <c r="F2" s="37" t="s">
        <v>113</v>
      </c>
    </row>
    <row r="3" spans="1:6" ht="51" customHeight="1" x14ac:dyDescent="0.2">
      <c r="A3" s="40" t="s">
        <v>128</v>
      </c>
      <c r="B3" s="41" t="s">
        <v>118</v>
      </c>
      <c r="C3" s="42" t="s">
        <v>136</v>
      </c>
      <c r="D3" s="34">
        <v>9.7100000000000009</v>
      </c>
      <c r="E3" s="41"/>
      <c r="F3" s="34">
        <f>D3*E3</f>
        <v>0</v>
      </c>
    </row>
    <row r="4" spans="1:6" ht="38.25" customHeight="1" x14ac:dyDescent="0.2">
      <c r="A4" s="40" t="s">
        <v>129</v>
      </c>
      <c r="B4" s="41" t="s">
        <v>118</v>
      </c>
      <c r="C4" s="43" t="s">
        <v>137</v>
      </c>
      <c r="D4" s="34">
        <v>11.78</v>
      </c>
      <c r="E4" s="41"/>
      <c r="F4" s="34">
        <f t="shared" ref="F4:F25" si="0">D4*E4</f>
        <v>0</v>
      </c>
    </row>
    <row r="5" spans="1:6" ht="51.75" customHeight="1" x14ac:dyDescent="0.2">
      <c r="A5" s="40" t="s">
        <v>67</v>
      </c>
      <c r="B5" s="41" t="s">
        <v>118</v>
      </c>
      <c r="C5" s="42" t="s">
        <v>119</v>
      </c>
      <c r="D5" s="34">
        <v>1.02</v>
      </c>
      <c r="E5" s="41"/>
      <c r="F5" s="34">
        <f t="shared" si="0"/>
        <v>0</v>
      </c>
    </row>
    <row r="6" spans="1:6" ht="39" customHeight="1" x14ac:dyDescent="0.2">
      <c r="A6" s="40" t="s">
        <v>69</v>
      </c>
      <c r="B6" s="41" t="s">
        <v>118</v>
      </c>
      <c r="C6" s="42" t="s">
        <v>138</v>
      </c>
      <c r="D6" s="34">
        <v>0.57999999999999996</v>
      </c>
      <c r="E6" s="41"/>
      <c r="F6" s="34">
        <f t="shared" si="0"/>
        <v>0</v>
      </c>
    </row>
    <row r="7" spans="1:6" ht="40.5" customHeight="1" x14ac:dyDescent="0.2">
      <c r="A7" s="40" t="s">
        <v>66</v>
      </c>
      <c r="B7" s="41" t="s">
        <v>118</v>
      </c>
      <c r="C7" s="44" t="s">
        <v>135</v>
      </c>
      <c r="D7" s="34">
        <v>0.54</v>
      </c>
      <c r="E7" s="41"/>
      <c r="F7" s="34">
        <f t="shared" ref="F7" si="1">D7*E7</f>
        <v>0</v>
      </c>
    </row>
    <row r="8" spans="1:6" ht="42.75" customHeight="1" x14ac:dyDescent="0.2">
      <c r="A8" s="40" t="s">
        <v>71</v>
      </c>
      <c r="B8" s="41" t="s">
        <v>118</v>
      </c>
      <c r="C8" s="44" t="s">
        <v>147</v>
      </c>
      <c r="D8" s="34">
        <v>0.2</v>
      </c>
      <c r="E8" s="41"/>
      <c r="F8" s="34">
        <f t="shared" si="0"/>
        <v>0</v>
      </c>
    </row>
    <row r="9" spans="1:6" ht="53.25" customHeight="1" x14ac:dyDescent="0.2">
      <c r="A9" s="40" t="s">
        <v>75</v>
      </c>
      <c r="B9" s="41" t="s">
        <v>118</v>
      </c>
      <c r="C9" s="44" t="s">
        <v>156</v>
      </c>
      <c r="D9" s="34">
        <v>0.09</v>
      </c>
      <c r="E9" s="41"/>
      <c r="F9" s="34">
        <f t="shared" si="0"/>
        <v>0</v>
      </c>
    </row>
    <row r="10" spans="1:6" ht="42.75" customHeight="1" x14ac:dyDescent="0.2">
      <c r="A10" s="40" t="s">
        <v>77</v>
      </c>
      <c r="B10" s="41" t="s">
        <v>118</v>
      </c>
      <c r="C10" s="45" t="s">
        <v>155</v>
      </c>
      <c r="D10" s="34">
        <v>0.42</v>
      </c>
      <c r="E10" s="41"/>
      <c r="F10" s="34">
        <f t="shared" si="0"/>
        <v>0</v>
      </c>
    </row>
    <row r="11" spans="1:6" ht="42" customHeight="1" x14ac:dyDescent="0.2">
      <c r="A11" s="40" t="s">
        <v>81</v>
      </c>
      <c r="B11" s="41" t="s">
        <v>118</v>
      </c>
      <c r="C11" s="45" t="s">
        <v>120</v>
      </c>
      <c r="D11" s="34">
        <v>0.94</v>
      </c>
      <c r="E11" s="41"/>
      <c r="F11" s="34">
        <f t="shared" si="0"/>
        <v>0</v>
      </c>
    </row>
    <row r="12" spans="1:6" ht="31.5" customHeight="1" x14ac:dyDescent="0.2">
      <c r="A12" s="40" t="s">
        <v>89</v>
      </c>
      <c r="B12" s="41" t="s">
        <v>121</v>
      </c>
      <c r="C12" s="46" t="s">
        <v>139</v>
      </c>
      <c r="D12" s="34">
        <v>0.69</v>
      </c>
      <c r="E12" s="41"/>
      <c r="F12" s="34">
        <f t="shared" si="0"/>
        <v>0</v>
      </c>
    </row>
    <row r="13" spans="1:6" ht="31.5" customHeight="1" x14ac:dyDescent="0.2">
      <c r="A13" s="40" t="s">
        <v>101</v>
      </c>
      <c r="B13" s="41" t="s">
        <v>121</v>
      </c>
      <c r="C13" s="46" t="s">
        <v>144</v>
      </c>
      <c r="D13" s="34">
        <v>3.37</v>
      </c>
      <c r="E13" s="41"/>
      <c r="F13" s="34">
        <f>D13*E13</f>
        <v>0</v>
      </c>
    </row>
    <row r="14" spans="1:6" ht="32.25" customHeight="1" x14ac:dyDescent="0.2">
      <c r="A14" s="40" t="s">
        <v>93</v>
      </c>
      <c r="B14" s="41" t="s">
        <v>121</v>
      </c>
      <c r="C14" s="47" t="s">
        <v>145</v>
      </c>
      <c r="D14" s="34">
        <v>5.44</v>
      </c>
      <c r="E14" s="41"/>
      <c r="F14" s="34">
        <f t="shared" si="0"/>
        <v>0</v>
      </c>
    </row>
    <row r="15" spans="1:6" ht="34.5" customHeight="1" x14ac:dyDescent="0.2">
      <c r="A15" s="40" t="s">
        <v>95</v>
      </c>
      <c r="B15" s="41" t="s">
        <v>121</v>
      </c>
      <c r="C15" s="47" t="s">
        <v>146</v>
      </c>
      <c r="D15" s="34">
        <v>8.48</v>
      </c>
      <c r="E15" s="41"/>
      <c r="F15" s="34">
        <f t="shared" si="0"/>
        <v>0</v>
      </c>
    </row>
    <row r="16" spans="1:6" ht="30" customHeight="1" x14ac:dyDescent="0.2">
      <c r="A16" s="40" t="s">
        <v>99</v>
      </c>
      <c r="B16" s="41" t="s">
        <v>121</v>
      </c>
      <c r="C16" s="48" t="s">
        <v>154</v>
      </c>
      <c r="D16" s="34">
        <v>8.16</v>
      </c>
      <c r="E16" s="41"/>
      <c r="F16" s="34">
        <f t="shared" si="0"/>
        <v>0</v>
      </c>
    </row>
    <row r="17" spans="1:6" ht="30.75" customHeight="1" x14ac:dyDescent="0.2">
      <c r="A17" s="40" t="s">
        <v>83</v>
      </c>
      <c r="B17" s="41" t="s">
        <v>118</v>
      </c>
      <c r="C17" s="49" t="s">
        <v>148</v>
      </c>
      <c r="D17" s="34">
        <v>5.59</v>
      </c>
      <c r="E17" s="41"/>
      <c r="F17" s="34">
        <f>D17*E17</f>
        <v>0</v>
      </c>
    </row>
    <row r="18" spans="1:6" ht="42.75" customHeight="1" x14ac:dyDescent="0.2">
      <c r="A18" s="40" t="s">
        <v>88</v>
      </c>
      <c r="B18" s="41" t="s">
        <v>118</v>
      </c>
      <c r="C18" s="49" t="s">
        <v>157</v>
      </c>
      <c r="D18" s="34">
        <v>9.24</v>
      </c>
      <c r="E18" s="41"/>
      <c r="F18" s="34">
        <f>D18*E18</f>
        <v>0</v>
      </c>
    </row>
    <row r="19" spans="1:6" ht="54" customHeight="1" x14ac:dyDescent="0.2">
      <c r="A19" s="40" t="s">
        <v>103</v>
      </c>
      <c r="B19" s="41" t="s">
        <v>8</v>
      </c>
      <c r="C19" s="50" t="s">
        <v>142</v>
      </c>
      <c r="D19" s="34">
        <v>1.41</v>
      </c>
      <c r="E19" s="41"/>
      <c r="F19" s="34">
        <f t="shared" si="0"/>
        <v>0</v>
      </c>
    </row>
    <row r="20" spans="1:6" ht="52.5" customHeight="1" x14ac:dyDescent="0.2">
      <c r="A20" s="40" t="s">
        <v>110</v>
      </c>
      <c r="B20" s="41" t="s">
        <v>8</v>
      </c>
      <c r="C20" s="50" t="s">
        <v>143</v>
      </c>
      <c r="D20" s="34">
        <v>3.77</v>
      </c>
      <c r="E20" s="41"/>
      <c r="F20" s="34">
        <f t="shared" si="0"/>
        <v>0</v>
      </c>
    </row>
    <row r="21" spans="1:6" ht="40.5" customHeight="1" x14ac:dyDescent="0.2">
      <c r="A21" s="40" t="s">
        <v>44</v>
      </c>
      <c r="B21" s="41" t="s">
        <v>8</v>
      </c>
      <c r="C21" s="50" t="s">
        <v>122</v>
      </c>
      <c r="D21" s="34">
        <v>95.12</v>
      </c>
      <c r="E21" s="41"/>
      <c r="F21" s="34">
        <f t="shared" si="0"/>
        <v>0</v>
      </c>
    </row>
    <row r="22" spans="1:6" ht="42.75" customHeight="1" x14ac:dyDescent="0.2">
      <c r="A22" s="40" t="s">
        <v>58</v>
      </c>
      <c r="B22" s="41" t="s">
        <v>8</v>
      </c>
      <c r="C22" s="50" t="s">
        <v>123</v>
      </c>
      <c r="D22" s="34">
        <v>60.74</v>
      </c>
      <c r="E22" s="41"/>
      <c r="F22" s="34">
        <f t="shared" si="0"/>
        <v>0</v>
      </c>
    </row>
    <row r="23" spans="1:6" ht="39.75" customHeight="1" x14ac:dyDescent="0.2">
      <c r="A23" s="40" t="s">
        <v>7</v>
      </c>
      <c r="B23" s="41" t="s">
        <v>8</v>
      </c>
      <c r="C23" s="51" t="s">
        <v>124</v>
      </c>
      <c r="D23" s="34">
        <v>6.02</v>
      </c>
      <c r="E23" s="41"/>
      <c r="F23" s="34">
        <f t="shared" si="0"/>
        <v>0</v>
      </c>
    </row>
    <row r="24" spans="1:6" ht="38.1" customHeight="1" x14ac:dyDescent="0.2">
      <c r="A24" s="40" t="s">
        <v>36</v>
      </c>
      <c r="B24" s="41" t="s">
        <v>8</v>
      </c>
      <c r="C24" s="51" t="s">
        <v>125</v>
      </c>
      <c r="D24" s="34">
        <v>3.55</v>
      </c>
      <c r="E24" s="41"/>
      <c r="F24" s="34">
        <f t="shared" si="0"/>
        <v>0</v>
      </c>
    </row>
    <row r="25" spans="1:6" ht="40.5" customHeight="1" x14ac:dyDescent="0.2">
      <c r="A25" s="40" t="s">
        <v>38</v>
      </c>
      <c r="B25" s="41" t="s">
        <v>118</v>
      </c>
      <c r="C25" s="51" t="s">
        <v>126</v>
      </c>
      <c r="D25" s="34">
        <v>1.61</v>
      </c>
      <c r="E25" s="41"/>
      <c r="F25" s="34">
        <f t="shared" si="0"/>
        <v>0</v>
      </c>
    </row>
    <row r="26" spans="1:6" ht="21.95" customHeight="1" x14ac:dyDescent="0.2">
      <c r="D26" s="16"/>
      <c r="F26" s="15"/>
    </row>
    <row r="27" spans="1:6" ht="21.95" customHeight="1" x14ac:dyDescent="0.2">
      <c r="C27" s="54" t="s">
        <v>149</v>
      </c>
      <c r="D27" s="16"/>
      <c r="F27" s="17">
        <f>SUM(F3:F25)</f>
        <v>0</v>
      </c>
    </row>
    <row r="28" spans="1:6" ht="21.95" customHeight="1" x14ac:dyDescent="0.2">
      <c r="C28" s="54" t="s">
        <v>150</v>
      </c>
      <c r="D28" s="18">
        <v>0.13</v>
      </c>
      <c r="F28" s="17">
        <f>D28*F27</f>
        <v>0</v>
      </c>
    </row>
    <row r="29" spans="1:6" ht="21.95" customHeight="1" x14ac:dyDescent="0.2">
      <c r="C29" s="54" t="s">
        <v>151</v>
      </c>
      <c r="D29" s="61">
        <v>0.06</v>
      </c>
      <c r="E29" s="62"/>
      <c r="F29" s="63">
        <f>D29*F28</f>
        <v>0</v>
      </c>
    </row>
    <row r="30" spans="1:6" ht="19.5" customHeight="1" x14ac:dyDescent="0.2">
      <c r="C30" s="65" t="s">
        <v>152</v>
      </c>
      <c r="D30" s="59"/>
      <c r="E30" s="58"/>
      <c r="F30" s="60">
        <f>F27+F28+F29</f>
        <v>0</v>
      </c>
    </row>
    <row r="31" spans="1:6" s="53" customFormat="1" ht="25.5" customHeight="1" x14ac:dyDescent="0.2">
      <c r="A31" s="52"/>
      <c r="C31" s="57" t="s">
        <v>127</v>
      </c>
      <c r="D31" s="66"/>
      <c r="E31" s="55"/>
      <c r="F31" s="56">
        <f>F30*21%</f>
        <v>0</v>
      </c>
    </row>
    <row r="32" spans="1:6" s="53" customFormat="1" ht="16.5" customHeight="1" x14ac:dyDescent="0.2">
      <c r="A32" s="52"/>
      <c r="C32" s="64"/>
      <c r="D32" s="67"/>
      <c r="E32" s="62"/>
      <c r="F32" s="63"/>
    </row>
    <row r="33" spans="1:6" ht="18.75" customHeight="1" x14ac:dyDescent="0.2">
      <c r="C33" s="57" t="s">
        <v>153</v>
      </c>
      <c r="D33" s="66"/>
      <c r="E33" s="55"/>
      <c r="F33" s="56">
        <f>F30+F31</f>
        <v>0</v>
      </c>
    </row>
    <row r="34" spans="1:6" s="53" customFormat="1" ht="45" customHeight="1" x14ac:dyDescent="0.2">
      <c r="A34" s="52"/>
      <c r="C34" s="54" t="s">
        <v>117</v>
      </c>
      <c r="E34" s="35"/>
      <c r="F34" s="35"/>
    </row>
    <row r="35" spans="1:6" ht="12" customHeight="1" x14ac:dyDescent="0.2"/>
    <row r="36" spans="1:6" ht="12" customHeight="1" x14ac:dyDescent="0.2"/>
    <row r="37" spans="1:6" ht="12" customHeight="1" x14ac:dyDescent="0.2"/>
    <row r="38" spans="1:6" ht="12" customHeight="1" x14ac:dyDescent="0.2"/>
    <row r="39" spans="1:6" ht="12" customHeight="1" x14ac:dyDescent="0.2"/>
    <row r="40" spans="1:6" ht="12" customHeight="1" x14ac:dyDescent="0.2"/>
    <row r="41" spans="1:6" ht="12" customHeight="1" x14ac:dyDescent="0.2"/>
    <row r="42" spans="1:6" ht="12" customHeight="1" x14ac:dyDescent="0.2"/>
    <row r="43" spans="1:6" ht="12" customHeight="1" x14ac:dyDescent="0.2"/>
    <row r="44" spans="1:6" ht="12" customHeight="1" x14ac:dyDescent="0.2"/>
    <row r="45" spans="1:6" ht="12" customHeight="1" x14ac:dyDescent="0.2"/>
    <row r="46" spans="1:6" ht="12" customHeight="1" x14ac:dyDescent="0.2"/>
  </sheetData>
  <sheetProtection algorithmName="SHA-512" hashValue="hhstHdr9dcqCmjYK3WaiVNDf46XwYqlxZqPXbwiOEbQQh/I5/kteD5Vo9KtMybtwPSQ5KiZiFJMC5DRZYBqlRw==" saltValue="ZMMKrkzQRwVVe9F5wHkJ5Q==" spinCount="100000" sheet="1" objects="1" scenarios="1"/>
  <mergeCells count="1">
    <mergeCell ref="A1:F1"/>
  </mergeCells>
  <pageMargins left="0.70866141732283472" right="0.51181102362204722" top="0.74803149606299213" bottom="0.74803149606299213" header="0.31496062992125984" footer="0.31496062992125984"/>
  <pageSetup paperSize="9" scale="8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A345"/>
  <sheetViews>
    <sheetView topLeftCell="A79" workbookViewId="0">
      <selection activeCell="M236" sqref="M236"/>
    </sheetView>
  </sheetViews>
  <sheetFormatPr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2" spans="1:27" ht="18.75" x14ac:dyDescent="0.3">
      <c r="A2" s="69" t="s">
        <v>0</v>
      </c>
      <c r="B2" s="69" t="s">
        <v>0</v>
      </c>
      <c r="C2" s="69" t="s">
        <v>0</v>
      </c>
      <c r="D2" s="69" t="s">
        <v>0</v>
      </c>
      <c r="E2" s="69" t="s">
        <v>0</v>
      </c>
      <c r="F2" s="69" t="s">
        <v>0</v>
      </c>
      <c r="G2" s="69" t="s">
        <v>0</v>
      </c>
      <c r="H2" s="69" t="s">
        <v>0</v>
      </c>
      <c r="I2" s="69" t="s">
        <v>0</v>
      </c>
      <c r="J2" s="69" t="s">
        <v>0</v>
      </c>
      <c r="K2" s="69" t="s">
        <v>0</v>
      </c>
    </row>
    <row r="4" spans="1:27" x14ac:dyDescent="0.25">
      <c r="A4" s="1" t="s">
        <v>1</v>
      </c>
      <c r="B4" s="1" t="s">
        <v>2</v>
      </c>
      <c r="C4" s="1" t="s">
        <v>3</v>
      </c>
      <c r="D4" s="1" t="s">
        <v>4</v>
      </c>
      <c r="E4" s="1"/>
      <c r="F4" s="1"/>
      <c r="G4" s="1"/>
      <c r="H4" s="1"/>
      <c r="I4" s="1"/>
      <c r="J4" s="1"/>
      <c r="K4" s="1" t="s">
        <v>5</v>
      </c>
    </row>
    <row r="6" spans="1:27" x14ac:dyDescent="0.25">
      <c r="A6" s="2" t="s">
        <v>6</v>
      </c>
      <c r="B6" s="2"/>
    </row>
    <row r="7" spans="1:27" ht="45" customHeight="1" x14ac:dyDescent="0.25">
      <c r="A7" s="3"/>
      <c r="B7" s="3" t="s">
        <v>7</v>
      </c>
      <c r="C7" s="4" t="s">
        <v>8</v>
      </c>
      <c r="D7" s="70" t="s">
        <v>9</v>
      </c>
      <c r="E7" s="71"/>
      <c r="F7" s="71"/>
      <c r="G7" s="4"/>
      <c r="H7" s="5" t="s">
        <v>10</v>
      </c>
      <c r="I7" s="72">
        <v>1</v>
      </c>
      <c r="J7" s="73"/>
      <c r="K7" s="6">
        <f>ROUND(K22,2)</f>
        <v>6.02</v>
      </c>
      <c r="L7" s="4"/>
      <c r="M7" s="4"/>
      <c r="N7" s="4"/>
      <c r="O7" s="4"/>
      <c r="P7" s="4"/>
      <c r="Q7" s="4"/>
      <c r="R7" s="4"/>
      <c r="S7" s="4"/>
      <c r="T7" s="4"/>
      <c r="U7" s="4"/>
      <c r="V7" s="4"/>
      <c r="W7" s="4"/>
      <c r="X7" s="4"/>
      <c r="Y7" s="4"/>
      <c r="Z7" s="4"/>
      <c r="AA7" s="4"/>
    </row>
    <row r="8" spans="1:27" x14ac:dyDescent="0.25">
      <c r="B8" s="7" t="s">
        <v>11</v>
      </c>
    </row>
    <row r="9" spans="1:27" x14ac:dyDescent="0.25">
      <c r="B9" t="s">
        <v>12</v>
      </c>
      <c r="C9" t="s">
        <v>13</v>
      </c>
      <c r="D9" t="s">
        <v>14</v>
      </c>
      <c r="E9" s="8">
        <v>0.188</v>
      </c>
      <c r="F9" t="s">
        <v>15</v>
      </c>
      <c r="G9" t="s">
        <v>16</v>
      </c>
      <c r="H9" s="9">
        <v>23.21</v>
      </c>
      <c r="I9" t="s">
        <v>17</v>
      </c>
      <c r="J9" s="10">
        <f>ROUND(E9/I7* H9,5)</f>
        <v>4.36348</v>
      </c>
      <c r="K9" s="11"/>
    </row>
    <row r="10" spans="1:27" x14ac:dyDescent="0.25">
      <c r="B10" t="s">
        <v>18</v>
      </c>
      <c r="C10" t="s">
        <v>13</v>
      </c>
      <c r="D10" t="s">
        <v>19</v>
      </c>
      <c r="E10" s="8">
        <v>2.4E-2</v>
      </c>
      <c r="F10" t="s">
        <v>15</v>
      </c>
      <c r="G10" t="s">
        <v>16</v>
      </c>
      <c r="H10" s="9">
        <v>25.13</v>
      </c>
      <c r="I10" t="s">
        <v>17</v>
      </c>
      <c r="J10" s="10">
        <f>ROUND(E10/I7* H10,5)</f>
        <v>0.60311999999999999</v>
      </c>
      <c r="K10" s="11"/>
    </row>
    <row r="11" spans="1:27" x14ac:dyDescent="0.25">
      <c r="D11" s="12" t="s">
        <v>20</v>
      </c>
      <c r="E11" s="11"/>
      <c r="H11" s="11"/>
      <c r="K11" s="9">
        <f>SUM(J9:J10)</f>
        <v>4.9665999999999997</v>
      </c>
    </row>
    <row r="12" spans="1:27" x14ac:dyDescent="0.25">
      <c r="B12" s="7" t="s">
        <v>21</v>
      </c>
      <c r="E12" s="11"/>
      <c r="H12" s="11"/>
      <c r="K12" s="11"/>
    </row>
    <row r="13" spans="1:27" x14ac:dyDescent="0.25">
      <c r="B13" t="s">
        <v>22</v>
      </c>
      <c r="C13" t="s">
        <v>13</v>
      </c>
      <c r="D13" t="s">
        <v>23</v>
      </c>
      <c r="E13" s="8">
        <v>2E-3</v>
      </c>
      <c r="F13" t="s">
        <v>15</v>
      </c>
      <c r="G13" t="s">
        <v>16</v>
      </c>
      <c r="H13" s="9">
        <v>52.76</v>
      </c>
      <c r="I13" t="s">
        <v>17</v>
      </c>
      <c r="J13" s="10">
        <f>ROUND(E13/I7* H13,5)</f>
        <v>0.10552</v>
      </c>
      <c r="K13" s="11"/>
    </row>
    <row r="14" spans="1:27" x14ac:dyDescent="0.25">
      <c r="D14" s="12" t="s">
        <v>24</v>
      </c>
      <c r="E14" s="11"/>
      <c r="H14" s="11"/>
      <c r="K14" s="9">
        <f>SUM(J13:J13)</f>
        <v>0.10552</v>
      </c>
    </row>
    <row r="15" spans="1:27" x14ac:dyDescent="0.25">
      <c r="B15" s="7" t="s">
        <v>25</v>
      </c>
      <c r="E15" s="11"/>
      <c r="H15" s="11"/>
      <c r="K15" s="11"/>
    </row>
    <row r="16" spans="1:27" x14ac:dyDescent="0.25">
      <c r="B16" t="s">
        <v>26</v>
      </c>
      <c r="C16" t="s">
        <v>27</v>
      </c>
      <c r="D16" t="s">
        <v>28</v>
      </c>
      <c r="E16" s="8">
        <v>1.4999999999999999E-2</v>
      </c>
      <c r="G16" t="s">
        <v>16</v>
      </c>
      <c r="H16" s="9">
        <v>55.88</v>
      </c>
      <c r="I16" t="s">
        <v>17</v>
      </c>
      <c r="J16" s="10">
        <f>ROUND(E16* H16,5)</f>
        <v>0.83819999999999995</v>
      </c>
      <c r="K16" s="11"/>
    </row>
    <row r="17" spans="1:27" x14ac:dyDescent="0.25">
      <c r="B17" t="s">
        <v>29</v>
      </c>
      <c r="C17" t="s">
        <v>27</v>
      </c>
      <c r="D17" t="s">
        <v>30</v>
      </c>
      <c r="E17" s="8">
        <v>5.0000000000000001E-3</v>
      </c>
      <c r="G17" t="s">
        <v>16</v>
      </c>
      <c r="H17" s="9">
        <v>1.56</v>
      </c>
      <c r="I17" t="s">
        <v>17</v>
      </c>
      <c r="J17" s="10">
        <f>ROUND(E17* H17,5)</f>
        <v>7.7999999999999996E-3</v>
      </c>
      <c r="K17" s="11"/>
    </row>
    <row r="18" spans="1:27" x14ac:dyDescent="0.25">
      <c r="D18" s="12" t="s">
        <v>31</v>
      </c>
      <c r="E18" s="11"/>
      <c r="H18" s="11"/>
      <c r="K18" s="9">
        <f>SUM(J16:J17)</f>
        <v>0.84599999999999997</v>
      </c>
    </row>
    <row r="19" spans="1:27" x14ac:dyDescent="0.25">
      <c r="E19" s="11"/>
      <c r="H19" s="11"/>
      <c r="K19" s="11"/>
    </row>
    <row r="20" spans="1:27" x14ac:dyDescent="0.25">
      <c r="D20" s="12" t="s">
        <v>32</v>
      </c>
      <c r="E20" s="11"/>
      <c r="H20" s="11">
        <v>2</v>
      </c>
      <c r="I20" t="s">
        <v>33</v>
      </c>
      <c r="J20">
        <f>ROUND(H20/100*K11,5)</f>
        <v>9.9330000000000002E-2</v>
      </c>
      <c r="K20" s="11"/>
    </row>
    <row r="21" spans="1:27" x14ac:dyDescent="0.25">
      <c r="D21" s="12" t="s">
        <v>34</v>
      </c>
      <c r="E21" s="11"/>
      <c r="H21" s="11"/>
      <c r="K21" s="13">
        <f>SUM(J8:J20)</f>
        <v>6.0174499999999993</v>
      </c>
    </row>
    <row r="22" spans="1:27" x14ac:dyDescent="0.25">
      <c r="D22" s="12" t="s">
        <v>35</v>
      </c>
      <c r="E22" s="11"/>
      <c r="H22" s="11"/>
      <c r="K22" s="13">
        <f>SUM(K21:K21)</f>
        <v>6.0174499999999993</v>
      </c>
    </row>
    <row r="24" spans="1:27" ht="45" customHeight="1" x14ac:dyDescent="0.25">
      <c r="A24" s="3"/>
      <c r="B24" s="3" t="s">
        <v>36</v>
      </c>
      <c r="C24" s="4" t="s">
        <v>8</v>
      </c>
      <c r="D24" s="70" t="s">
        <v>37</v>
      </c>
      <c r="E24" s="71"/>
      <c r="F24" s="71"/>
      <c r="G24" s="4"/>
      <c r="H24" s="5" t="s">
        <v>10</v>
      </c>
      <c r="I24" s="72">
        <v>1</v>
      </c>
      <c r="J24" s="73"/>
      <c r="K24" s="6">
        <f>ROUND(K38,2)</f>
        <v>3.55</v>
      </c>
      <c r="L24" s="4"/>
      <c r="M24" s="4"/>
      <c r="N24" s="4"/>
      <c r="O24" s="4"/>
      <c r="P24" s="4"/>
      <c r="Q24" s="4"/>
      <c r="R24" s="4"/>
      <c r="S24" s="4"/>
      <c r="T24" s="4"/>
      <c r="U24" s="4"/>
      <c r="V24" s="4"/>
      <c r="W24" s="4"/>
      <c r="X24" s="4"/>
      <c r="Y24" s="4"/>
      <c r="Z24" s="4"/>
      <c r="AA24" s="4"/>
    </row>
    <row r="25" spans="1:27" x14ac:dyDescent="0.25">
      <c r="B25" s="7" t="s">
        <v>11</v>
      </c>
    </row>
    <row r="26" spans="1:27" x14ac:dyDescent="0.25">
      <c r="B26" t="s">
        <v>18</v>
      </c>
      <c r="C26" t="s">
        <v>13</v>
      </c>
      <c r="D26" t="s">
        <v>19</v>
      </c>
      <c r="E26" s="8">
        <v>1.6E-2</v>
      </c>
      <c r="F26" t="s">
        <v>15</v>
      </c>
      <c r="G26" t="s">
        <v>16</v>
      </c>
      <c r="H26" s="9">
        <v>25.13</v>
      </c>
      <c r="I26" t="s">
        <v>17</v>
      </c>
      <c r="J26" s="10">
        <f>ROUND(E26/I24* H26,5)</f>
        <v>0.40207999999999999</v>
      </c>
      <c r="K26" s="11"/>
    </row>
    <row r="27" spans="1:27" x14ac:dyDescent="0.25">
      <c r="B27" t="s">
        <v>12</v>
      </c>
      <c r="C27" t="s">
        <v>13</v>
      </c>
      <c r="D27" t="s">
        <v>14</v>
      </c>
      <c r="E27" s="8">
        <v>0.128</v>
      </c>
      <c r="F27" t="s">
        <v>15</v>
      </c>
      <c r="G27" t="s">
        <v>16</v>
      </c>
      <c r="H27" s="9">
        <v>23.21</v>
      </c>
      <c r="I27" t="s">
        <v>17</v>
      </c>
      <c r="J27" s="10">
        <f>ROUND(E27/I24* H27,5)</f>
        <v>2.9708800000000002</v>
      </c>
      <c r="K27" s="11"/>
    </row>
    <row r="28" spans="1:27" x14ac:dyDescent="0.25">
      <c r="D28" s="12" t="s">
        <v>20</v>
      </c>
      <c r="E28" s="11"/>
      <c r="H28" s="11"/>
      <c r="K28" s="9">
        <f>SUM(J26:J27)</f>
        <v>3.37296</v>
      </c>
    </row>
    <row r="29" spans="1:27" x14ac:dyDescent="0.25">
      <c r="B29" s="7" t="s">
        <v>21</v>
      </c>
      <c r="E29" s="11"/>
      <c r="H29" s="11"/>
      <c r="K29" s="11"/>
    </row>
    <row r="30" spans="1:27" x14ac:dyDescent="0.25">
      <c r="B30" t="s">
        <v>22</v>
      </c>
      <c r="C30" t="s">
        <v>13</v>
      </c>
      <c r="D30" t="s">
        <v>23</v>
      </c>
      <c r="E30" s="8">
        <v>2E-3</v>
      </c>
      <c r="F30" t="s">
        <v>15</v>
      </c>
      <c r="G30" t="s">
        <v>16</v>
      </c>
      <c r="H30" s="9">
        <v>52.76</v>
      </c>
      <c r="I30" t="s">
        <v>17</v>
      </c>
      <c r="J30" s="10">
        <f>ROUND(E30/I24* H30,5)</f>
        <v>0.10552</v>
      </c>
      <c r="K30" s="11"/>
    </row>
    <row r="31" spans="1:27" x14ac:dyDescent="0.25">
      <c r="D31" s="12" t="s">
        <v>24</v>
      </c>
      <c r="E31" s="11"/>
      <c r="H31" s="11"/>
      <c r="K31" s="9">
        <f>SUM(J30:J30)</f>
        <v>0.10552</v>
      </c>
    </row>
    <row r="32" spans="1:27" x14ac:dyDescent="0.25">
      <c r="B32" s="7" t="s">
        <v>25</v>
      </c>
      <c r="E32" s="11"/>
      <c r="H32" s="11"/>
      <c r="K32" s="11"/>
    </row>
    <row r="33" spans="1:27" x14ac:dyDescent="0.25">
      <c r="B33" t="s">
        <v>29</v>
      </c>
      <c r="C33" t="s">
        <v>27</v>
      </c>
      <c r="D33" t="s">
        <v>30</v>
      </c>
      <c r="E33" s="8">
        <v>5.0000000000000001E-3</v>
      </c>
      <c r="G33" t="s">
        <v>16</v>
      </c>
      <c r="H33" s="9">
        <v>1.56</v>
      </c>
      <c r="I33" t="s">
        <v>17</v>
      </c>
      <c r="J33" s="10">
        <f>ROUND(E33* H33,5)</f>
        <v>7.7999999999999996E-3</v>
      </c>
      <c r="K33" s="11"/>
    </row>
    <row r="34" spans="1:27" x14ac:dyDescent="0.25">
      <c r="D34" s="12" t="s">
        <v>31</v>
      </c>
      <c r="E34" s="11"/>
      <c r="H34" s="11"/>
      <c r="K34" s="9">
        <f>SUM(J33:J33)</f>
        <v>7.7999999999999996E-3</v>
      </c>
    </row>
    <row r="35" spans="1:27" x14ac:dyDescent="0.25">
      <c r="E35" s="11"/>
      <c r="H35" s="11"/>
      <c r="K35" s="11"/>
    </row>
    <row r="36" spans="1:27" x14ac:dyDescent="0.25">
      <c r="D36" s="12" t="s">
        <v>32</v>
      </c>
      <c r="E36" s="11"/>
      <c r="H36" s="11">
        <v>2</v>
      </c>
      <c r="I36" t="s">
        <v>33</v>
      </c>
      <c r="J36">
        <f>ROUND(H36/100*K28,5)</f>
        <v>6.7460000000000006E-2</v>
      </c>
      <c r="K36" s="11"/>
    </row>
    <row r="37" spans="1:27" x14ac:dyDescent="0.25">
      <c r="D37" s="12" t="s">
        <v>34</v>
      </c>
      <c r="E37" s="11"/>
      <c r="H37" s="11"/>
      <c r="K37" s="13">
        <f>SUM(J25:J36)</f>
        <v>3.5537399999999999</v>
      </c>
    </row>
    <row r="38" spans="1:27" x14ac:dyDescent="0.25">
      <c r="D38" s="12" t="s">
        <v>35</v>
      </c>
      <c r="E38" s="11"/>
      <c r="H38" s="11"/>
      <c r="K38" s="13">
        <f>SUM(K37:K37)</f>
        <v>3.5537399999999999</v>
      </c>
    </row>
    <row r="40" spans="1:27" ht="45" customHeight="1" x14ac:dyDescent="0.25">
      <c r="A40" s="3"/>
      <c r="B40" s="3" t="s">
        <v>38</v>
      </c>
      <c r="C40" s="4" t="s">
        <v>39</v>
      </c>
      <c r="D40" s="70" t="s">
        <v>40</v>
      </c>
      <c r="E40" s="71"/>
      <c r="F40" s="71"/>
      <c r="G40" s="4"/>
      <c r="H40" s="5" t="s">
        <v>10</v>
      </c>
      <c r="I40" s="72">
        <v>1</v>
      </c>
      <c r="J40" s="73"/>
      <c r="K40" s="6">
        <f>ROUND(K51,2)</f>
        <v>1.61</v>
      </c>
      <c r="L40" s="4"/>
      <c r="M40" s="4"/>
      <c r="N40" s="4"/>
      <c r="O40" s="4"/>
      <c r="P40" s="4"/>
      <c r="Q40" s="4"/>
      <c r="R40" s="4"/>
      <c r="S40" s="4"/>
      <c r="T40" s="4"/>
      <c r="U40" s="4"/>
      <c r="V40" s="4"/>
      <c r="W40" s="4"/>
      <c r="X40" s="4"/>
      <c r="Y40" s="4"/>
      <c r="Z40" s="4"/>
      <c r="AA40" s="4"/>
    </row>
    <row r="41" spans="1:27" x14ac:dyDescent="0.25">
      <c r="B41" s="7" t="s">
        <v>11</v>
      </c>
    </row>
    <row r="42" spans="1:27" x14ac:dyDescent="0.25">
      <c r="B42" t="s">
        <v>18</v>
      </c>
      <c r="C42" t="s">
        <v>13</v>
      </c>
      <c r="D42" t="s">
        <v>19</v>
      </c>
      <c r="E42" s="8">
        <v>7.0000000000000001E-3</v>
      </c>
      <c r="F42" t="s">
        <v>15</v>
      </c>
      <c r="G42" t="s">
        <v>16</v>
      </c>
      <c r="H42" s="9">
        <v>25.13</v>
      </c>
      <c r="I42" t="s">
        <v>17</v>
      </c>
      <c r="J42" s="10">
        <f>ROUND(E42/I40* H42,5)</f>
        <v>0.17591000000000001</v>
      </c>
      <c r="K42" s="11"/>
    </row>
    <row r="43" spans="1:27" x14ac:dyDescent="0.25">
      <c r="B43" t="s">
        <v>12</v>
      </c>
      <c r="C43" t="s">
        <v>13</v>
      </c>
      <c r="D43" t="s">
        <v>14</v>
      </c>
      <c r="E43" s="8">
        <v>5.8000000000000003E-2</v>
      </c>
      <c r="F43" t="s">
        <v>15</v>
      </c>
      <c r="G43" t="s">
        <v>16</v>
      </c>
      <c r="H43" s="9">
        <v>23.21</v>
      </c>
      <c r="I43" t="s">
        <v>17</v>
      </c>
      <c r="J43" s="10">
        <f>ROUND(E43/I40* H43,5)</f>
        <v>1.3461799999999999</v>
      </c>
      <c r="K43" s="11"/>
    </row>
    <row r="44" spans="1:27" x14ac:dyDescent="0.25">
      <c r="D44" s="12" t="s">
        <v>20</v>
      </c>
      <c r="E44" s="11"/>
      <c r="H44" s="11"/>
      <c r="K44" s="9">
        <f>SUM(J42:J43)</f>
        <v>1.5220899999999999</v>
      </c>
    </row>
    <row r="45" spans="1:27" x14ac:dyDescent="0.25">
      <c r="B45" s="7" t="s">
        <v>25</v>
      </c>
      <c r="E45" s="11"/>
      <c r="H45" s="11"/>
      <c r="K45" s="11"/>
    </row>
    <row r="46" spans="1:27" x14ac:dyDescent="0.25">
      <c r="B46" t="s">
        <v>41</v>
      </c>
      <c r="C46" t="s">
        <v>42</v>
      </c>
      <c r="D46" t="s">
        <v>43</v>
      </c>
      <c r="E46" s="8">
        <v>0.01</v>
      </c>
      <c r="G46" t="s">
        <v>16</v>
      </c>
      <c r="H46" s="9">
        <v>5.57</v>
      </c>
      <c r="I46" t="s">
        <v>17</v>
      </c>
      <c r="J46" s="10">
        <f>ROUND(E46* H46,5)</f>
        <v>5.57E-2</v>
      </c>
      <c r="K46" s="11"/>
    </row>
    <row r="47" spans="1:27" x14ac:dyDescent="0.25">
      <c r="D47" s="12" t="s">
        <v>31</v>
      </c>
      <c r="E47" s="11"/>
      <c r="H47" s="11"/>
      <c r="K47" s="9">
        <f>SUM(J46:J46)</f>
        <v>5.57E-2</v>
      </c>
    </row>
    <row r="48" spans="1:27" x14ac:dyDescent="0.25">
      <c r="E48" s="11"/>
      <c r="H48" s="11"/>
      <c r="K48" s="11"/>
    </row>
    <row r="49" spans="1:27" x14ac:dyDescent="0.25">
      <c r="D49" s="12" t="s">
        <v>32</v>
      </c>
      <c r="E49" s="11"/>
      <c r="H49" s="11">
        <v>2</v>
      </c>
      <c r="I49" t="s">
        <v>33</v>
      </c>
      <c r="J49">
        <f>ROUND(H49/100*K44,5)</f>
        <v>3.0439999999999998E-2</v>
      </c>
      <c r="K49" s="11"/>
    </row>
    <row r="50" spans="1:27" x14ac:dyDescent="0.25">
      <c r="D50" s="12" t="s">
        <v>34</v>
      </c>
      <c r="E50" s="11"/>
      <c r="H50" s="11"/>
      <c r="K50" s="13">
        <f>SUM(J41:J49)</f>
        <v>1.60823</v>
      </c>
    </row>
    <row r="51" spans="1:27" x14ac:dyDescent="0.25">
      <c r="D51" s="12" t="s">
        <v>35</v>
      </c>
      <c r="E51" s="11"/>
      <c r="H51" s="11"/>
      <c r="K51" s="13">
        <f>SUM(K50:K50)</f>
        <v>1.60823</v>
      </c>
    </row>
    <row r="53" spans="1:27" ht="45" customHeight="1" x14ac:dyDescent="0.25">
      <c r="A53" s="3"/>
      <c r="B53" s="3" t="s">
        <v>44</v>
      </c>
      <c r="C53" s="4" t="s">
        <v>8</v>
      </c>
      <c r="D53" s="70" t="s">
        <v>45</v>
      </c>
      <c r="E53" s="71"/>
      <c r="F53" s="71"/>
      <c r="G53" s="4"/>
      <c r="H53" s="5" t="s">
        <v>10</v>
      </c>
      <c r="I53" s="72">
        <v>1</v>
      </c>
      <c r="J53" s="73"/>
      <c r="K53" s="6">
        <f>ROUND(K68,2)</f>
        <v>95.12</v>
      </c>
      <c r="L53" s="4"/>
      <c r="M53" s="4"/>
      <c r="N53" s="4"/>
      <c r="O53" s="4"/>
      <c r="P53" s="4"/>
      <c r="Q53" s="4"/>
      <c r="R53" s="4"/>
      <c r="S53" s="4"/>
      <c r="T53" s="4"/>
      <c r="U53" s="4"/>
      <c r="V53" s="4"/>
      <c r="W53" s="4"/>
      <c r="X53" s="4"/>
      <c r="Y53" s="4"/>
      <c r="Z53" s="4"/>
      <c r="AA53" s="4"/>
    </row>
    <row r="54" spans="1:27" x14ac:dyDescent="0.25">
      <c r="B54" s="7" t="s">
        <v>11</v>
      </c>
    </row>
    <row r="55" spans="1:27" x14ac:dyDescent="0.25">
      <c r="B55" t="s">
        <v>18</v>
      </c>
      <c r="C55" t="s">
        <v>13</v>
      </c>
      <c r="D55" t="s">
        <v>19</v>
      </c>
      <c r="E55" s="8">
        <v>0.3</v>
      </c>
      <c r="F55" t="s">
        <v>15</v>
      </c>
      <c r="G55" t="s">
        <v>16</v>
      </c>
      <c r="H55" s="9">
        <v>25.13</v>
      </c>
      <c r="I55" t="s">
        <v>17</v>
      </c>
      <c r="J55" s="10">
        <f>ROUND(E55/I53* H55,5)</f>
        <v>7.5389999999999997</v>
      </c>
      <c r="K55" s="11"/>
    </row>
    <row r="56" spans="1:27" x14ac:dyDescent="0.25">
      <c r="B56" t="s">
        <v>46</v>
      </c>
      <c r="C56" t="s">
        <v>13</v>
      </c>
      <c r="D56" t="s">
        <v>47</v>
      </c>
      <c r="E56" s="8">
        <v>1.6</v>
      </c>
      <c r="F56" t="s">
        <v>15</v>
      </c>
      <c r="G56" t="s">
        <v>16</v>
      </c>
      <c r="H56" s="9">
        <v>23.85</v>
      </c>
      <c r="I56" t="s">
        <v>17</v>
      </c>
      <c r="J56" s="10">
        <f>ROUND(E56/I53* H56,5)</f>
        <v>38.159999999999997</v>
      </c>
      <c r="K56" s="11"/>
    </row>
    <row r="57" spans="1:27" x14ac:dyDescent="0.25">
      <c r="D57" s="12" t="s">
        <v>20</v>
      </c>
      <c r="E57" s="11"/>
      <c r="H57" s="11"/>
      <c r="K57" s="9">
        <f>SUM(J55:J56)</f>
        <v>45.698999999999998</v>
      </c>
    </row>
    <row r="58" spans="1:27" x14ac:dyDescent="0.25">
      <c r="B58" s="7" t="s">
        <v>21</v>
      </c>
      <c r="E58" s="11"/>
      <c r="H58" s="11"/>
      <c r="K58" s="11"/>
    </row>
    <row r="59" spans="1:27" x14ac:dyDescent="0.25">
      <c r="B59" t="s">
        <v>48</v>
      </c>
      <c r="C59" t="s">
        <v>13</v>
      </c>
      <c r="D59" t="s">
        <v>49</v>
      </c>
      <c r="E59" s="8">
        <v>1.28</v>
      </c>
      <c r="F59" t="s">
        <v>15</v>
      </c>
      <c r="G59" t="s">
        <v>16</v>
      </c>
      <c r="H59" s="9">
        <v>3.41</v>
      </c>
      <c r="I59" t="s">
        <v>17</v>
      </c>
      <c r="J59" s="10">
        <f>ROUND(E59/I53* H59,5)</f>
        <v>4.3647999999999998</v>
      </c>
      <c r="K59" s="11"/>
    </row>
    <row r="60" spans="1:27" x14ac:dyDescent="0.25">
      <c r="B60" t="s">
        <v>50</v>
      </c>
      <c r="C60" t="s">
        <v>13</v>
      </c>
      <c r="D60" t="s">
        <v>51</v>
      </c>
      <c r="E60" s="8">
        <v>0.8</v>
      </c>
      <c r="F60" t="s">
        <v>15</v>
      </c>
      <c r="G60" t="s">
        <v>16</v>
      </c>
      <c r="H60" s="9">
        <v>48.84</v>
      </c>
      <c r="I60" t="s">
        <v>17</v>
      </c>
      <c r="J60" s="10">
        <f>ROUND(E60/I53* H60,5)</f>
        <v>39.072000000000003</v>
      </c>
      <c r="K60" s="11"/>
    </row>
    <row r="61" spans="1:27" x14ac:dyDescent="0.25">
      <c r="B61" t="s">
        <v>52</v>
      </c>
      <c r="C61" t="s">
        <v>13</v>
      </c>
      <c r="D61" t="s">
        <v>53</v>
      </c>
      <c r="E61" s="8">
        <v>0.32</v>
      </c>
      <c r="F61" t="s">
        <v>15</v>
      </c>
      <c r="G61" t="s">
        <v>16</v>
      </c>
      <c r="H61" s="9">
        <v>5.09</v>
      </c>
      <c r="I61" t="s">
        <v>17</v>
      </c>
      <c r="J61" s="10">
        <f>ROUND(E61/I53* H61,5)</f>
        <v>1.6288</v>
      </c>
      <c r="K61" s="11"/>
    </row>
    <row r="62" spans="1:27" x14ac:dyDescent="0.25">
      <c r="B62" t="s">
        <v>54</v>
      </c>
      <c r="C62" t="s">
        <v>13</v>
      </c>
      <c r="D62" t="s">
        <v>55</v>
      </c>
      <c r="E62" s="8">
        <v>0.04</v>
      </c>
      <c r="F62" t="s">
        <v>15</v>
      </c>
      <c r="G62" t="s">
        <v>16</v>
      </c>
      <c r="H62" s="9">
        <v>65.39</v>
      </c>
      <c r="I62" t="s">
        <v>17</v>
      </c>
      <c r="J62" s="10">
        <f>ROUND(E62/I53* H62,5)</f>
        <v>2.6156000000000001</v>
      </c>
      <c r="K62" s="11"/>
    </row>
    <row r="63" spans="1:27" x14ac:dyDescent="0.25">
      <c r="B63" t="s">
        <v>56</v>
      </c>
      <c r="C63" t="s">
        <v>13</v>
      </c>
      <c r="D63" t="s">
        <v>57</v>
      </c>
      <c r="E63" s="8">
        <v>0.24</v>
      </c>
      <c r="F63" t="s">
        <v>15</v>
      </c>
      <c r="G63" t="s">
        <v>16</v>
      </c>
      <c r="H63" s="9">
        <v>3.45</v>
      </c>
      <c r="I63" t="s">
        <v>17</v>
      </c>
      <c r="J63" s="10">
        <f>ROUND(E63/I53* H63,5)</f>
        <v>0.82799999999999996</v>
      </c>
      <c r="K63" s="11"/>
    </row>
    <row r="64" spans="1:27" x14ac:dyDescent="0.25">
      <c r="D64" s="12" t="s">
        <v>24</v>
      </c>
      <c r="E64" s="11"/>
      <c r="H64" s="11"/>
      <c r="K64" s="9">
        <f>SUM(J59:J63)</f>
        <v>48.509200000000007</v>
      </c>
    </row>
    <row r="65" spans="1:27" x14ac:dyDescent="0.25">
      <c r="E65" s="11"/>
      <c r="H65" s="11"/>
      <c r="K65" s="11"/>
    </row>
    <row r="66" spans="1:27" x14ac:dyDescent="0.25">
      <c r="D66" s="12" t="s">
        <v>32</v>
      </c>
      <c r="E66" s="11"/>
      <c r="H66" s="11">
        <v>2</v>
      </c>
      <c r="I66" t="s">
        <v>33</v>
      </c>
      <c r="J66">
        <f>ROUND(H66/100*K57,5)</f>
        <v>0.91398000000000001</v>
      </c>
      <c r="K66" s="11"/>
    </row>
    <row r="67" spans="1:27" x14ac:dyDescent="0.25">
      <c r="D67" s="12" t="s">
        <v>34</v>
      </c>
      <c r="E67" s="11"/>
      <c r="H67" s="11"/>
      <c r="K67" s="13">
        <f>SUM(J54:J66)</f>
        <v>95.12218</v>
      </c>
    </row>
    <row r="68" spans="1:27" x14ac:dyDescent="0.25">
      <c r="D68" s="12" t="s">
        <v>35</v>
      </c>
      <c r="E68" s="11"/>
      <c r="H68" s="11"/>
      <c r="K68" s="13">
        <f>SUM(K67:K67)</f>
        <v>95.12218</v>
      </c>
    </row>
    <row r="70" spans="1:27" ht="45" customHeight="1" x14ac:dyDescent="0.25">
      <c r="A70" s="3"/>
      <c r="B70" s="3" t="s">
        <v>58</v>
      </c>
      <c r="C70" s="4" t="s">
        <v>8</v>
      </c>
      <c r="D70" s="70" t="s">
        <v>59</v>
      </c>
      <c r="E70" s="71"/>
      <c r="F70" s="71"/>
      <c r="G70" s="4"/>
      <c r="H70" s="5" t="s">
        <v>10</v>
      </c>
      <c r="I70" s="72">
        <v>1</v>
      </c>
      <c r="J70" s="73"/>
      <c r="K70" s="6">
        <f>ROUND(K85,2)</f>
        <v>60.74</v>
      </c>
      <c r="L70" s="4"/>
      <c r="M70" s="4"/>
      <c r="N70" s="4"/>
      <c r="O70" s="4"/>
      <c r="P70" s="4"/>
      <c r="Q70" s="4"/>
      <c r="R70" s="4"/>
      <c r="S70" s="4"/>
      <c r="T70" s="4"/>
      <c r="U70" s="4"/>
      <c r="V70" s="4"/>
      <c r="W70" s="4"/>
      <c r="X70" s="4"/>
      <c r="Y70" s="4"/>
      <c r="Z70" s="4"/>
      <c r="AA70" s="4"/>
    </row>
    <row r="71" spans="1:27" x14ac:dyDescent="0.25">
      <c r="B71" s="7" t="s">
        <v>11</v>
      </c>
    </row>
    <row r="72" spans="1:27" x14ac:dyDescent="0.25">
      <c r="B72" t="s">
        <v>46</v>
      </c>
      <c r="C72" t="s">
        <v>13</v>
      </c>
      <c r="D72" t="s">
        <v>47</v>
      </c>
      <c r="E72" s="8">
        <v>1</v>
      </c>
      <c r="F72" t="s">
        <v>15</v>
      </c>
      <c r="G72" t="s">
        <v>16</v>
      </c>
      <c r="H72" s="9">
        <v>23.85</v>
      </c>
      <c r="I72" t="s">
        <v>17</v>
      </c>
      <c r="J72" s="10">
        <f>ROUND(E72/I70* H72,5)</f>
        <v>23.85</v>
      </c>
      <c r="K72" s="11"/>
    </row>
    <row r="73" spans="1:27" x14ac:dyDescent="0.25">
      <c r="B73" t="s">
        <v>18</v>
      </c>
      <c r="C73" t="s">
        <v>13</v>
      </c>
      <c r="D73" t="s">
        <v>19</v>
      </c>
      <c r="E73" s="8">
        <v>0.1875</v>
      </c>
      <c r="F73" t="s">
        <v>15</v>
      </c>
      <c r="G73" t="s">
        <v>16</v>
      </c>
      <c r="H73" s="9">
        <v>25.13</v>
      </c>
      <c r="I73" t="s">
        <v>17</v>
      </c>
      <c r="J73" s="10">
        <f>ROUND(E73/I70* H73,5)</f>
        <v>4.7118799999999998</v>
      </c>
      <c r="K73" s="11"/>
    </row>
    <row r="74" spans="1:27" x14ac:dyDescent="0.25">
      <c r="D74" s="12" t="s">
        <v>20</v>
      </c>
      <c r="E74" s="11"/>
      <c r="H74" s="11"/>
      <c r="K74" s="9">
        <f>SUM(J72:J73)</f>
        <v>28.561880000000002</v>
      </c>
    </row>
    <row r="75" spans="1:27" x14ac:dyDescent="0.25">
      <c r="B75" s="7" t="s">
        <v>21</v>
      </c>
      <c r="E75" s="11"/>
      <c r="H75" s="11"/>
      <c r="K75" s="11"/>
    </row>
    <row r="76" spans="1:27" x14ac:dyDescent="0.25">
      <c r="B76" t="s">
        <v>50</v>
      </c>
      <c r="C76" t="s">
        <v>13</v>
      </c>
      <c r="D76" t="s">
        <v>51</v>
      </c>
      <c r="E76" s="8">
        <v>0.5</v>
      </c>
      <c r="F76" t="s">
        <v>15</v>
      </c>
      <c r="G76" t="s">
        <v>16</v>
      </c>
      <c r="H76" s="9">
        <v>48.84</v>
      </c>
      <c r="I76" t="s">
        <v>17</v>
      </c>
      <c r="J76" s="10">
        <f>ROUND(E76/I70* H76,5)</f>
        <v>24.42</v>
      </c>
      <c r="K76" s="11"/>
    </row>
    <row r="77" spans="1:27" x14ac:dyDescent="0.25">
      <c r="B77" t="s">
        <v>56</v>
      </c>
      <c r="C77" t="s">
        <v>13</v>
      </c>
      <c r="D77" t="s">
        <v>57</v>
      </c>
      <c r="E77" s="8">
        <v>0.24</v>
      </c>
      <c r="F77" t="s">
        <v>15</v>
      </c>
      <c r="G77" t="s">
        <v>16</v>
      </c>
      <c r="H77" s="9">
        <v>3.45</v>
      </c>
      <c r="I77" t="s">
        <v>17</v>
      </c>
      <c r="J77" s="10">
        <f>ROUND(E77/I70* H77,5)</f>
        <v>0.82799999999999996</v>
      </c>
      <c r="K77" s="11"/>
    </row>
    <row r="78" spans="1:27" x14ac:dyDescent="0.25">
      <c r="B78" t="s">
        <v>54</v>
      </c>
      <c r="C78" t="s">
        <v>13</v>
      </c>
      <c r="D78" t="s">
        <v>55</v>
      </c>
      <c r="E78" s="8">
        <v>0.04</v>
      </c>
      <c r="F78" t="s">
        <v>15</v>
      </c>
      <c r="G78" t="s">
        <v>16</v>
      </c>
      <c r="H78" s="9">
        <v>65.39</v>
      </c>
      <c r="I78" t="s">
        <v>17</v>
      </c>
      <c r="J78" s="10">
        <f>ROUND(E78/I70* H78,5)</f>
        <v>2.6156000000000001</v>
      </c>
      <c r="K78" s="11"/>
    </row>
    <row r="79" spans="1:27" x14ac:dyDescent="0.25">
      <c r="B79" t="s">
        <v>52</v>
      </c>
      <c r="C79" t="s">
        <v>13</v>
      </c>
      <c r="D79" t="s">
        <v>53</v>
      </c>
      <c r="E79" s="8">
        <v>0.2</v>
      </c>
      <c r="F79" t="s">
        <v>15</v>
      </c>
      <c r="G79" t="s">
        <v>16</v>
      </c>
      <c r="H79" s="9">
        <v>5.09</v>
      </c>
      <c r="I79" t="s">
        <v>17</v>
      </c>
      <c r="J79" s="10">
        <f>ROUND(E79/I70* H79,5)</f>
        <v>1.018</v>
      </c>
      <c r="K79" s="11"/>
    </row>
    <row r="80" spans="1:27" x14ac:dyDescent="0.25">
      <c r="B80" t="s">
        <v>48</v>
      </c>
      <c r="C80" t="s">
        <v>13</v>
      </c>
      <c r="D80" t="s">
        <v>49</v>
      </c>
      <c r="E80" s="8">
        <v>0.8</v>
      </c>
      <c r="F80" t="s">
        <v>15</v>
      </c>
      <c r="G80" t="s">
        <v>16</v>
      </c>
      <c r="H80" s="9">
        <v>3.41</v>
      </c>
      <c r="I80" t="s">
        <v>17</v>
      </c>
      <c r="J80" s="10">
        <f>ROUND(E80/I70* H80,5)</f>
        <v>2.7280000000000002</v>
      </c>
      <c r="K80" s="11"/>
    </row>
    <row r="81" spans="1:27" x14ac:dyDescent="0.25">
      <c r="D81" s="12" t="s">
        <v>24</v>
      </c>
      <c r="E81" s="11"/>
      <c r="H81" s="11"/>
      <c r="K81" s="9">
        <f>SUM(J76:J80)</f>
        <v>31.609600000000004</v>
      </c>
    </row>
    <row r="82" spans="1:27" x14ac:dyDescent="0.25">
      <c r="E82" s="11"/>
      <c r="H82" s="11"/>
      <c r="K82" s="11"/>
    </row>
    <row r="83" spans="1:27" x14ac:dyDescent="0.25">
      <c r="D83" s="12" t="s">
        <v>32</v>
      </c>
      <c r="E83" s="11"/>
      <c r="H83" s="11">
        <v>2</v>
      </c>
      <c r="I83" t="s">
        <v>33</v>
      </c>
      <c r="J83">
        <f>ROUND(H83/100*K74,5)</f>
        <v>0.57123999999999997</v>
      </c>
      <c r="K83" s="11"/>
    </row>
    <row r="84" spans="1:27" x14ac:dyDescent="0.25">
      <c r="D84" s="12" t="s">
        <v>34</v>
      </c>
      <c r="E84" s="11"/>
      <c r="H84" s="11"/>
      <c r="K84" s="13">
        <f>SUM(J71:J83)</f>
        <v>60.742720000000013</v>
      </c>
    </row>
    <row r="85" spans="1:27" x14ac:dyDescent="0.25">
      <c r="D85" s="12" t="s">
        <v>35</v>
      </c>
      <c r="E85" s="11"/>
      <c r="H85" s="11"/>
      <c r="K85" s="13">
        <f>SUM(K84:K84)</f>
        <v>60.742720000000013</v>
      </c>
    </row>
    <row r="87" spans="1:27" ht="45" customHeight="1" x14ac:dyDescent="0.25">
      <c r="A87" s="3"/>
      <c r="B87" s="27" t="s">
        <v>132</v>
      </c>
      <c r="C87" s="28" t="s">
        <v>39</v>
      </c>
      <c r="D87" s="74" t="s">
        <v>130</v>
      </c>
      <c r="E87" s="76"/>
      <c r="F87" s="76"/>
      <c r="G87" s="28"/>
      <c r="H87" s="29" t="s">
        <v>10</v>
      </c>
      <c r="I87" s="75">
        <v>1</v>
      </c>
      <c r="J87" s="75"/>
      <c r="K87" s="30">
        <f>ROUND(K99,2)</f>
        <v>9.7100000000000009</v>
      </c>
      <c r="L87" s="14"/>
      <c r="M87" s="14"/>
      <c r="N87" s="14"/>
      <c r="O87" s="14"/>
      <c r="P87" s="14"/>
      <c r="Q87" s="14"/>
      <c r="R87" s="14"/>
      <c r="S87" s="14"/>
      <c r="T87" s="14"/>
      <c r="U87" s="14"/>
      <c r="V87" s="14"/>
      <c r="W87" s="14"/>
      <c r="X87" s="14"/>
      <c r="Y87" s="14"/>
      <c r="Z87" s="14"/>
      <c r="AA87" s="14"/>
    </row>
    <row r="88" spans="1:27" x14ac:dyDescent="0.25">
      <c r="B88" s="19" t="s">
        <v>11</v>
      </c>
      <c r="C88" s="20"/>
      <c r="D88" s="20"/>
      <c r="E88" s="20"/>
      <c r="F88" s="20"/>
      <c r="G88" s="20"/>
      <c r="H88" s="20"/>
      <c r="I88" s="20"/>
      <c r="J88" s="20"/>
      <c r="K88" s="20"/>
    </row>
    <row r="89" spans="1:27" x14ac:dyDescent="0.25">
      <c r="B89" s="20" t="s">
        <v>18</v>
      </c>
      <c r="C89" s="20" t="s">
        <v>13</v>
      </c>
      <c r="D89" s="20" t="s">
        <v>19</v>
      </c>
      <c r="E89" s="8">
        <f>0.0123+0.001</f>
        <v>1.3299999999999999E-2</v>
      </c>
      <c r="F89" s="20" t="s">
        <v>15</v>
      </c>
      <c r="G89" s="20" t="s">
        <v>16</v>
      </c>
      <c r="H89" s="9">
        <v>23.6</v>
      </c>
      <c r="I89" s="20" t="s">
        <v>17</v>
      </c>
      <c r="J89" s="21">
        <f>ROUND(E89/I87* H89,5)</f>
        <v>0.31387999999999999</v>
      </c>
      <c r="K89" s="11"/>
    </row>
    <row r="90" spans="1:27" x14ac:dyDescent="0.25">
      <c r="B90" s="20" t="s">
        <v>12</v>
      </c>
      <c r="C90" s="20" t="s">
        <v>13</v>
      </c>
      <c r="D90" s="20" t="s">
        <v>14</v>
      </c>
      <c r="E90" s="8">
        <f>0.032+0.004</f>
        <v>3.6000000000000004E-2</v>
      </c>
      <c r="F90" s="20" t="s">
        <v>15</v>
      </c>
      <c r="G90" s="20" t="s">
        <v>16</v>
      </c>
      <c r="H90" s="9">
        <v>21.8</v>
      </c>
      <c r="I90" s="20" t="s">
        <v>17</v>
      </c>
      <c r="J90" s="21">
        <f>ROUND(E90/I87* H90,5)</f>
        <v>0.78480000000000005</v>
      </c>
      <c r="K90" s="11"/>
    </row>
    <row r="91" spans="1:27" x14ac:dyDescent="0.25">
      <c r="B91" s="20"/>
      <c r="C91" s="20"/>
      <c r="D91" s="22" t="s">
        <v>20</v>
      </c>
      <c r="E91" s="11"/>
      <c r="F91" s="20"/>
      <c r="G91" s="20"/>
      <c r="H91" s="11"/>
      <c r="I91" s="20"/>
      <c r="J91" s="20"/>
      <c r="K91" s="9">
        <f>SUM(J89:J90)</f>
        <v>1.0986800000000001</v>
      </c>
    </row>
    <row r="92" spans="1:27" x14ac:dyDescent="0.25">
      <c r="B92" s="19" t="s">
        <v>21</v>
      </c>
      <c r="C92" s="20"/>
      <c r="D92" s="20"/>
      <c r="E92" s="11"/>
      <c r="F92" s="20"/>
      <c r="G92" s="20"/>
      <c r="H92" s="11"/>
      <c r="I92" s="20"/>
      <c r="J92" s="20"/>
      <c r="K92" s="11"/>
    </row>
    <row r="93" spans="1:27" x14ac:dyDescent="0.25">
      <c r="B93" s="20" t="s">
        <v>60</v>
      </c>
      <c r="C93" s="20" t="s">
        <v>13</v>
      </c>
      <c r="D93" s="20" t="s">
        <v>61</v>
      </c>
      <c r="E93" s="8">
        <f>0.0667*1.3</f>
        <v>8.6709999999999995E-2</v>
      </c>
      <c r="F93" s="20" t="s">
        <v>15</v>
      </c>
      <c r="G93" s="20" t="s">
        <v>16</v>
      </c>
      <c r="H93" s="9">
        <v>89.22</v>
      </c>
      <c r="I93" s="20" t="s">
        <v>17</v>
      </c>
      <c r="J93" s="21">
        <f>ROUND(E93/I87* H93,5)</f>
        <v>7.7362700000000002</v>
      </c>
      <c r="K93" s="11"/>
    </row>
    <row r="94" spans="1:27" x14ac:dyDescent="0.25">
      <c r="B94" s="20" t="s">
        <v>91</v>
      </c>
      <c r="C94" s="20" t="s">
        <v>13</v>
      </c>
      <c r="D94" s="20" t="s">
        <v>92</v>
      </c>
      <c r="E94" s="8">
        <f>0.0038*1.5</f>
        <v>5.7000000000000002E-3</v>
      </c>
      <c r="F94" s="20" t="s">
        <v>15</v>
      </c>
      <c r="G94" s="20" t="s">
        <v>16</v>
      </c>
      <c r="H94" s="9">
        <v>150</v>
      </c>
      <c r="I94" s="20" t="s">
        <v>17</v>
      </c>
      <c r="J94" s="21">
        <f>ROUND(E94/I87* H94,5)</f>
        <v>0.85499999999999998</v>
      </c>
      <c r="K94" s="11"/>
    </row>
    <row r="95" spans="1:27" x14ac:dyDescent="0.25">
      <c r="B95" s="20"/>
      <c r="C95" s="20"/>
      <c r="D95" s="22" t="s">
        <v>24</v>
      </c>
      <c r="E95" s="11"/>
      <c r="F95" s="20"/>
      <c r="G95" s="20"/>
      <c r="H95" s="11"/>
      <c r="I95" s="20"/>
      <c r="J95" s="20"/>
      <c r="K95" s="9">
        <f>SUM(J93:J94)</f>
        <v>8.5912699999999997</v>
      </c>
    </row>
    <row r="96" spans="1:27" x14ac:dyDescent="0.25">
      <c r="B96" s="20"/>
      <c r="C96" s="20"/>
      <c r="D96" s="20"/>
      <c r="E96" s="11"/>
      <c r="F96" s="20"/>
      <c r="G96" s="20"/>
      <c r="H96" s="11"/>
      <c r="I96" s="20"/>
      <c r="J96" s="20"/>
      <c r="K96" s="11"/>
    </row>
    <row r="97" spans="1:27" x14ac:dyDescent="0.25">
      <c r="B97" s="20"/>
      <c r="C97" s="20"/>
      <c r="D97" s="22" t="s">
        <v>32</v>
      </c>
      <c r="E97" s="11"/>
      <c r="F97" s="20"/>
      <c r="G97" s="20"/>
      <c r="H97" s="11">
        <v>2</v>
      </c>
      <c r="I97" s="20" t="s">
        <v>33</v>
      </c>
      <c r="J97" s="20">
        <f>ROUND(H97/100*K91,5)</f>
        <v>2.197E-2</v>
      </c>
      <c r="K97" s="11"/>
    </row>
    <row r="98" spans="1:27" x14ac:dyDescent="0.25">
      <c r="B98" s="20"/>
      <c r="C98" s="20"/>
      <c r="D98" s="22" t="s">
        <v>34</v>
      </c>
      <c r="E98" s="11"/>
      <c r="F98" s="20"/>
      <c r="G98" s="20"/>
      <c r="H98" s="11"/>
      <c r="I98" s="20"/>
      <c r="J98" s="20"/>
      <c r="K98" s="13">
        <f>SUM(J88:J97)</f>
        <v>9.711920000000001</v>
      </c>
    </row>
    <row r="99" spans="1:27" x14ac:dyDescent="0.25">
      <c r="B99" s="20"/>
      <c r="C99" s="20"/>
      <c r="D99" s="22" t="s">
        <v>35</v>
      </c>
      <c r="E99" s="11"/>
      <c r="F99" s="20"/>
      <c r="G99" s="20"/>
      <c r="H99" s="11"/>
      <c r="I99" s="20"/>
      <c r="J99" s="20"/>
      <c r="K99" s="13">
        <f>SUM(K98:K98)</f>
        <v>9.711920000000001</v>
      </c>
    </row>
    <row r="100" spans="1:27" x14ac:dyDescent="0.25">
      <c r="B100" s="23"/>
      <c r="C100" s="23"/>
      <c r="D100" s="24"/>
      <c r="E100" s="25"/>
      <c r="F100" s="23"/>
      <c r="G100" s="23"/>
      <c r="H100" s="25"/>
      <c r="I100" s="23"/>
      <c r="J100" s="23"/>
      <c r="K100" s="26"/>
    </row>
    <row r="101" spans="1:27" ht="45" customHeight="1" x14ac:dyDescent="0.25">
      <c r="A101" s="3"/>
      <c r="B101" s="27" t="s">
        <v>133</v>
      </c>
      <c r="C101" s="28" t="s">
        <v>39</v>
      </c>
      <c r="D101" s="74" t="s">
        <v>131</v>
      </c>
      <c r="E101" s="74"/>
      <c r="F101" s="74"/>
      <c r="G101" s="28"/>
      <c r="H101" s="29" t="s">
        <v>10</v>
      </c>
      <c r="I101" s="75">
        <v>1</v>
      </c>
      <c r="J101" s="75"/>
      <c r="K101" s="30">
        <f>ROUND(K113,2)</f>
        <v>11.78</v>
      </c>
      <c r="L101" s="14"/>
      <c r="M101" s="14"/>
      <c r="N101" s="14"/>
      <c r="O101" s="14"/>
      <c r="P101" s="14"/>
      <c r="Q101" s="14"/>
      <c r="R101" s="14"/>
      <c r="S101" s="14"/>
      <c r="T101" s="14"/>
      <c r="U101" s="14"/>
      <c r="V101" s="14"/>
      <c r="W101" s="14"/>
      <c r="X101" s="14"/>
      <c r="Y101" s="14"/>
      <c r="Z101" s="14"/>
      <c r="AA101" s="14"/>
    </row>
    <row r="102" spans="1:27" x14ac:dyDescent="0.25">
      <c r="B102" s="19" t="s">
        <v>11</v>
      </c>
      <c r="C102" s="20"/>
      <c r="D102" s="20"/>
      <c r="E102" s="20"/>
      <c r="F102" s="20"/>
      <c r="G102" s="20"/>
      <c r="H102" s="20"/>
      <c r="I102" s="20"/>
      <c r="J102" s="20"/>
      <c r="K102" s="20"/>
    </row>
    <row r="103" spans="1:27" x14ac:dyDescent="0.25">
      <c r="B103" s="20" t="s">
        <v>18</v>
      </c>
      <c r="C103" s="20" t="s">
        <v>13</v>
      </c>
      <c r="D103" s="20" t="s">
        <v>19</v>
      </c>
      <c r="E103" s="8">
        <f>0.0123+0.006</f>
        <v>1.83E-2</v>
      </c>
      <c r="F103" s="20" t="s">
        <v>15</v>
      </c>
      <c r="G103" s="20" t="s">
        <v>16</v>
      </c>
      <c r="H103" s="9">
        <v>23.6</v>
      </c>
      <c r="I103" s="20" t="s">
        <v>17</v>
      </c>
      <c r="J103" s="21">
        <f>ROUND(E103/I101* H103,5)</f>
        <v>0.43187999999999999</v>
      </c>
      <c r="K103" s="11"/>
    </row>
    <row r="104" spans="1:27" x14ac:dyDescent="0.25">
      <c r="B104" s="20" t="s">
        <v>12</v>
      </c>
      <c r="C104" s="20" t="s">
        <v>13</v>
      </c>
      <c r="D104" s="20" t="s">
        <v>14</v>
      </c>
      <c r="E104" s="8">
        <f>0.032+0.004</f>
        <v>3.6000000000000004E-2</v>
      </c>
      <c r="F104" s="20" t="s">
        <v>15</v>
      </c>
      <c r="G104" s="20" t="s">
        <v>16</v>
      </c>
      <c r="H104" s="9">
        <v>21.8</v>
      </c>
      <c r="I104" s="20" t="s">
        <v>17</v>
      </c>
      <c r="J104" s="21">
        <f>ROUND(E104/I101* H104,5)</f>
        <v>0.78480000000000005</v>
      </c>
      <c r="K104" s="11"/>
    </row>
    <row r="105" spans="1:27" x14ac:dyDescent="0.25">
      <c r="B105" s="20"/>
      <c r="C105" s="20"/>
      <c r="D105" s="22" t="s">
        <v>20</v>
      </c>
      <c r="E105" s="11"/>
      <c r="F105" s="20"/>
      <c r="G105" s="20"/>
      <c r="H105" s="11"/>
      <c r="I105" s="20"/>
      <c r="J105" s="20"/>
      <c r="K105" s="9">
        <f>SUM(J103:J104)</f>
        <v>1.21668</v>
      </c>
    </row>
    <row r="106" spans="1:27" x14ac:dyDescent="0.25">
      <c r="B106" s="19" t="s">
        <v>21</v>
      </c>
      <c r="C106" s="20"/>
      <c r="D106" s="20"/>
      <c r="E106" s="11"/>
      <c r="F106" s="20"/>
      <c r="G106" s="20"/>
      <c r="H106" s="11"/>
      <c r="I106" s="20"/>
      <c r="J106" s="20"/>
      <c r="K106" s="11"/>
    </row>
    <row r="107" spans="1:27" x14ac:dyDescent="0.25">
      <c r="B107" s="20" t="s">
        <v>60</v>
      </c>
      <c r="C107" s="20" t="s">
        <v>13</v>
      </c>
      <c r="D107" s="20" t="s">
        <v>61</v>
      </c>
      <c r="E107" s="8">
        <f>0.006+0.087</f>
        <v>9.2999999999999999E-2</v>
      </c>
      <c r="F107" s="20" t="s">
        <v>15</v>
      </c>
      <c r="G107" s="20" t="s">
        <v>16</v>
      </c>
      <c r="H107" s="9">
        <v>89.22</v>
      </c>
      <c r="I107" s="20" t="s">
        <v>17</v>
      </c>
      <c r="J107" s="21">
        <f>ROUND(E107/I101* H107,5)</f>
        <v>8.2974599999999992</v>
      </c>
      <c r="K107" s="11"/>
    </row>
    <row r="108" spans="1:27" x14ac:dyDescent="0.25">
      <c r="B108" s="20" t="s">
        <v>97</v>
      </c>
      <c r="C108" s="20" t="s">
        <v>13</v>
      </c>
      <c r="D108" s="20" t="s">
        <v>98</v>
      </c>
      <c r="E108" s="8">
        <v>4.4400000000000002E-2</v>
      </c>
      <c r="F108" s="20" t="s">
        <v>15</v>
      </c>
      <c r="G108" s="20" t="s">
        <v>16</v>
      </c>
      <c r="H108" s="9">
        <v>50.49</v>
      </c>
      <c r="I108" s="20" t="s">
        <v>17</v>
      </c>
      <c r="J108" s="21">
        <f>ROUND(E108/I101* H108,5)</f>
        <v>2.2417600000000002</v>
      </c>
      <c r="K108" s="11"/>
    </row>
    <row r="109" spans="1:27" x14ac:dyDescent="0.25">
      <c r="B109" s="20"/>
      <c r="C109" s="20"/>
      <c r="D109" s="22" t="s">
        <v>24</v>
      </c>
      <c r="E109" s="11"/>
      <c r="F109" s="20"/>
      <c r="G109" s="20"/>
      <c r="H109" s="11"/>
      <c r="I109" s="20"/>
      <c r="J109" s="20"/>
      <c r="K109" s="9">
        <f>SUM(J107:J108)</f>
        <v>10.53922</v>
      </c>
    </row>
    <row r="110" spans="1:27" x14ac:dyDescent="0.25">
      <c r="B110" s="20"/>
      <c r="C110" s="20"/>
      <c r="D110" s="20"/>
      <c r="E110" s="11"/>
      <c r="F110" s="20"/>
      <c r="G110" s="20"/>
      <c r="H110" s="11"/>
      <c r="I110" s="20"/>
      <c r="J110" s="20"/>
      <c r="K110" s="11"/>
    </row>
    <row r="111" spans="1:27" x14ac:dyDescent="0.25">
      <c r="B111" s="20"/>
      <c r="C111" s="20"/>
      <c r="D111" s="22" t="s">
        <v>32</v>
      </c>
      <c r="E111" s="11"/>
      <c r="F111" s="20"/>
      <c r="G111" s="20"/>
      <c r="H111" s="11">
        <v>2</v>
      </c>
      <c r="I111" s="20" t="s">
        <v>33</v>
      </c>
      <c r="J111" s="20">
        <f>ROUND(H111/100*K105,5)</f>
        <v>2.4330000000000001E-2</v>
      </c>
      <c r="K111" s="11"/>
    </row>
    <row r="112" spans="1:27" x14ac:dyDescent="0.25">
      <c r="B112" s="20"/>
      <c r="C112" s="20"/>
      <c r="D112" s="22" t="s">
        <v>34</v>
      </c>
      <c r="E112" s="11"/>
      <c r="F112" s="20"/>
      <c r="G112" s="20"/>
      <c r="H112" s="11"/>
      <c r="I112" s="20"/>
      <c r="J112" s="20"/>
      <c r="K112" s="13">
        <f>SUM(J102:J111)</f>
        <v>11.780230000000001</v>
      </c>
    </row>
    <row r="113" spans="1:27" x14ac:dyDescent="0.25">
      <c r="B113" s="20"/>
      <c r="C113" s="20"/>
      <c r="D113" s="22" t="s">
        <v>35</v>
      </c>
      <c r="E113" s="11"/>
      <c r="F113" s="20"/>
      <c r="G113" s="20"/>
      <c r="H113" s="11"/>
      <c r="I113" s="20"/>
      <c r="J113" s="20"/>
      <c r="K113" s="13">
        <f>SUM(K112:K112)</f>
        <v>11.780230000000001</v>
      </c>
    </row>
    <row r="115" spans="1:27" ht="45" customHeight="1" x14ac:dyDescent="0.25">
      <c r="A115" s="3"/>
      <c r="B115" s="3" t="s">
        <v>66</v>
      </c>
      <c r="C115" s="4" t="s">
        <v>39</v>
      </c>
      <c r="D115" s="70" t="s">
        <v>134</v>
      </c>
      <c r="E115" s="71"/>
      <c r="F115" s="71"/>
      <c r="G115" s="4"/>
      <c r="H115" s="5" t="s">
        <v>10</v>
      </c>
      <c r="I115" s="72">
        <v>1</v>
      </c>
      <c r="J115" s="73"/>
      <c r="K115" s="6">
        <f>ROUND(K128,2)</f>
        <v>0.54</v>
      </c>
      <c r="L115" s="4"/>
      <c r="M115" s="4"/>
      <c r="N115" s="4"/>
      <c r="O115" s="4"/>
      <c r="P115" s="4"/>
      <c r="Q115" s="4"/>
      <c r="R115" s="4"/>
      <c r="S115" s="4"/>
      <c r="T115" s="4"/>
      <c r="U115" s="4"/>
      <c r="V115" s="4"/>
      <c r="W115" s="4"/>
      <c r="X115" s="4"/>
      <c r="Y115" s="4"/>
      <c r="Z115" s="4"/>
      <c r="AA115" s="4"/>
    </row>
    <row r="116" spans="1:27" x14ac:dyDescent="0.25">
      <c r="B116" s="7" t="s">
        <v>11</v>
      </c>
    </row>
    <row r="117" spans="1:27" x14ac:dyDescent="0.25">
      <c r="B117" t="s">
        <v>12</v>
      </c>
      <c r="C117" t="s">
        <v>13</v>
      </c>
      <c r="D117" t="s">
        <v>14</v>
      </c>
      <c r="E117" s="8">
        <v>1.3299999999999999E-2</v>
      </c>
      <c r="F117" t="s">
        <v>15</v>
      </c>
      <c r="G117" t="s">
        <v>16</v>
      </c>
      <c r="H117" s="9">
        <v>23.21</v>
      </c>
      <c r="I117" t="s">
        <v>17</v>
      </c>
      <c r="J117" s="10">
        <f>ROUND(E117/I115* H117,5)</f>
        <v>0.30869000000000002</v>
      </c>
      <c r="K117" s="11"/>
    </row>
    <row r="118" spans="1:27" x14ac:dyDescent="0.25">
      <c r="B118" t="s">
        <v>18</v>
      </c>
      <c r="C118" t="s">
        <v>13</v>
      </c>
      <c r="D118" t="s">
        <v>19</v>
      </c>
      <c r="E118" s="8">
        <v>3.8999999999999998E-3</v>
      </c>
      <c r="F118" t="s">
        <v>15</v>
      </c>
      <c r="G118" t="s">
        <v>16</v>
      </c>
      <c r="H118" s="9">
        <v>25.13</v>
      </c>
      <c r="I118" t="s">
        <v>17</v>
      </c>
      <c r="J118" s="10">
        <f>ROUND(E118/I115* H118,5)</f>
        <v>9.801E-2</v>
      </c>
      <c r="K118" s="11"/>
    </row>
    <row r="119" spans="1:27" x14ac:dyDescent="0.25">
      <c r="B119" t="s">
        <v>46</v>
      </c>
      <c r="C119" t="s">
        <v>13</v>
      </c>
      <c r="D119" t="s">
        <v>47</v>
      </c>
      <c r="E119" s="8">
        <v>2.2000000000000001E-3</v>
      </c>
      <c r="F119" t="s">
        <v>15</v>
      </c>
      <c r="G119" t="s">
        <v>16</v>
      </c>
      <c r="H119" s="9">
        <v>23.85</v>
      </c>
      <c r="I119" t="s">
        <v>17</v>
      </c>
      <c r="J119" s="10">
        <f>ROUND(E119/I115* H119,5)</f>
        <v>5.2470000000000003E-2</v>
      </c>
      <c r="K119" s="11"/>
    </row>
    <row r="120" spans="1:27" x14ac:dyDescent="0.25">
      <c r="D120" s="12" t="s">
        <v>20</v>
      </c>
      <c r="E120" s="11"/>
      <c r="H120" s="11"/>
      <c r="K120" s="9">
        <f>SUM(J117:J119)</f>
        <v>0.45917000000000002</v>
      </c>
    </row>
    <row r="121" spans="1:27" x14ac:dyDescent="0.25">
      <c r="B121" s="7" t="s">
        <v>21</v>
      </c>
      <c r="E121" s="11"/>
      <c r="H121" s="11"/>
      <c r="K121" s="11"/>
    </row>
    <row r="122" spans="1:27" x14ac:dyDescent="0.25">
      <c r="B122" t="s">
        <v>52</v>
      </c>
      <c r="C122" t="s">
        <v>13</v>
      </c>
      <c r="D122" t="s">
        <v>53</v>
      </c>
      <c r="E122" s="8">
        <v>1.3299999999999999E-2</v>
      </c>
      <c r="F122" t="s">
        <v>15</v>
      </c>
      <c r="G122" t="s">
        <v>16</v>
      </c>
      <c r="H122" s="9">
        <v>5.09</v>
      </c>
      <c r="I122" t="s">
        <v>17</v>
      </c>
      <c r="J122" s="10">
        <f>ROUND(E122/I115* H122,5)</f>
        <v>6.7699999999999996E-2</v>
      </c>
      <c r="K122" s="11"/>
    </row>
    <row r="123" spans="1:27" x14ac:dyDescent="0.25">
      <c r="B123" t="s">
        <v>48</v>
      </c>
      <c r="C123" t="s">
        <v>13</v>
      </c>
      <c r="D123" t="s">
        <v>49</v>
      </c>
      <c r="E123" s="8">
        <v>2.2000000000000001E-3</v>
      </c>
      <c r="F123" t="s">
        <v>15</v>
      </c>
      <c r="G123" t="s">
        <v>16</v>
      </c>
      <c r="H123" s="9">
        <v>3.41</v>
      </c>
      <c r="I123" t="s">
        <v>17</v>
      </c>
      <c r="J123" s="10">
        <f>ROUND(E123/I115* H123,5)</f>
        <v>7.4999999999999997E-3</v>
      </c>
      <c r="K123" s="11"/>
    </row>
    <row r="124" spans="1:27" x14ac:dyDescent="0.25">
      <c r="D124" s="12" t="s">
        <v>24</v>
      </c>
      <c r="E124" s="11"/>
      <c r="H124" s="11"/>
      <c r="K124" s="9">
        <f>SUM(J122:J123)</f>
        <v>7.5199999999999989E-2</v>
      </c>
    </row>
    <row r="125" spans="1:27" x14ac:dyDescent="0.25">
      <c r="E125" s="11"/>
      <c r="H125" s="11"/>
      <c r="K125" s="11"/>
    </row>
    <row r="126" spans="1:27" x14ac:dyDescent="0.25">
      <c r="D126" s="12" t="s">
        <v>32</v>
      </c>
      <c r="E126" s="11"/>
      <c r="H126" s="11">
        <v>2</v>
      </c>
      <c r="I126" t="s">
        <v>33</v>
      </c>
      <c r="J126">
        <f>ROUND(H126/100*K120,5)</f>
        <v>9.1800000000000007E-3</v>
      </c>
      <c r="K126" s="11"/>
    </row>
    <row r="127" spans="1:27" x14ac:dyDescent="0.25">
      <c r="D127" s="12" t="s">
        <v>34</v>
      </c>
      <c r="E127" s="11"/>
      <c r="H127" s="11"/>
      <c r="K127" s="13">
        <f>SUM(J116:J126)</f>
        <v>0.54354999999999998</v>
      </c>
    </row>
    <row r="128" spans="1:27" x14ac:dyDescent="0.25">
      <c r="D128" s="12" t="s">
        <v>35</v>
      </c>
      <c r="E128" s="11"/>
      <c r="H128" s="11"/>
      <c r="K128" s="13">
        <f>SUM(K127:K127)</f>
        <v>0.54354999999999998</v>
      </c>
    </row>
    <row r="130" spans="1:27" ht="45" customHeight="1" x14ac:dyDescent="0.25">
      <c r="A130" s="3"/>
      <c r="B130" s="3" t="s">
        <v>67</v>
      </c>
      <c r="C130" s="4" t="s">
        <v>39</v>
      </c>
      <c r="D130" s="70" t="s">
        <v>68</v>
      </c>
      <c r="E130" s="71"/>
      <c r="F130" s="71"/>
      <c r="G130" s="4"/>
      <c r="H130" s="5" t="s">
        <v>10</v>
      </c>
      <c r="I130" s="72">
        <v>1</v>
      </c>
      <c r="J130" s="73"/>
      <c r="K130" s="6">
        <f>ROUND(K141,2)</f>
        <v>1.02</v>
      </c>
      <c r="L130" s="4"/>
      <c r="M130" s="4"/>
      <c r="N130" s="4"/>
      <c r="O130" s="4"/>
      <c r="P130" s="4"/>
      <c r="Q130" s="4"/>
      <c r="R130" s="4"/>
      <c r="S130" s="4"/>
      <c r="T130" s="4"/>
      <c r="U130" s="4"/>
      <c r="V130" s="4"/>
      <c r="W130" s="4"/>
      <c r="X130" s="4"/>
      <c r="Y130" s="4"/>
      <c r="Z130" s="4"/>
      <c r="AA130" s="4"/>
    </row>
    <row r="131" spans="1:27" x14ac:dyDescent="0.25">
      <c r="B131" s="7" t="s">
        <v>11</v>
      </c>
    </row>
    <row r="132" spans="1:27" x14ac:dyDescent="0.25">
      <c r="B132" t="s">
        <v>18</v>
      </c>
      <c r="C132" t="s">
        <v>13</v>
      </c>
      <c r="D132" t="s">
        <v>19</v>
      </c>
      <c r="E132" s="8">
        <v>4.0000000000000001E-3</v>
      </c>
      <c r="F132" t="s">
        <v>15</v>
      </c>
      <c r="G132" t="s">
        <v>16</v>
      </c>
      <c r="H132" s="9">
        <v>25.13</v>
      </c>
      <c r="I132" t="s">
        <v>17</v>
      </c>
      <c r="J132" s="10">
        <f>ROUND(E132/I130* H132,5)</f>
        <v>0.10052</v>
      </c>
      <c r="K132" s="11"/>
    </row>
    <row r="133" spans="1:27" x14ac:dyDescent="0.25">
      <c r="B133" t="s">
        <v>12</v>
      </c>
      <c r="C133" t="s">
        <v>13</v>
      </c>
      <c r="D133" t="s">
        <v>14</v>
      </c>
      <c r="E133" s="8">
        <v>3.2000000000000001E-2</v>
      </c>
      <c r="F133" t="s">
        <v>15</v>
      </c>
      <c r="G133" t="s">
        <v>16</v>
      </c>
      <c r="H133" s="9">
        <v>23.21</v>
      </c>
      <c r="I133" t="s">
        <v>17</v>
      </c>
      <c r="J133" s="10">
        <f>ROUND(E133/I130* H133,5)</f>
        <v>0.74272000000000005</v>
      </c>
      <c r="K133" s="11"/>
    </row>
    <row r="134" spans="1:27" x14ac:dyDescent="0.25">
      <c r="D134" s="12" t="s">
        <v>20</v>
      </c>
      <c r="E134" s="11"/>
      <c r="H134" s="11"/>
      <c r="K134" s="9">
        <f>SUM(J132:J133)</f>
        <v>0.84323999999999999</v>
      </c>
    </row>
    <row r="135" spans="1:27" x14ac:dyDescent="0.25">
      <c r="B135" s="7" t="s">
        <v>21</v>
      </c>
      <c r="E135" s="11"/>
      <c r="H135" s="11"/>
      <c r="K135" s="11"/>
    </row>
    <row r="136" spans="1:27" x14ac:dyDescent="0.25">
      <c r="B136" t="s">
        <v>52</v>
      </c>
      <c r="C136" t="s">
        <v>13</v>
      </c>
      <c r="D136" t="s">
        <v>53</v>
      </c>
      <c r="E136" s="8">
        <v>3.2000000000000001E-2</v>
      </c>
      <c r="F136" t="s">
        <v>15</v>
      </c>
      <c r="G136" t="s">
        <v>16</v>
      </c>
      <c r="H136" s="9">
        <v>5.09</v>
      </c>
      <c r="I136" t="s">
        <v>17</v>
      </c>
      <c r="J136" s="10">
        <f>ROUND(E136/I130* H136,5)</f>
        <v>0.16288</v>
      </c>
      <c r="K136" s="11"/>
    </row>
    <row r="137" spans="1:27" x14ac:dyDescent="0.25">
      <c r="D137" s="12" t="s">
        <v>24</v>
      </c>
      <c r="E137" s="11"/>
      <c r="H137" s="11"/>
      <c r="K137" s="9">
        <f>SUM(J136:J136)</f>
        <v>0.16288</v>
      </c>
    </row>
    <row r="138" spans="1:27" x14ac:dyDescent="0.25">
      <c r="E138" s="11"/>
      <c r="H138" s="11"/>
      <c r="K138" s="11"/>
    </row>
    <row r="139" spans="1:27" x14ac:dyDescent="0.25">
      <c r="D139" s="12" t="s">
        <v>32</v>
      </c>
      <c r="E139" s="11"/>
      <c r="H139" s="11">
        <v>2</v>
      </c>
      <c r="I139" t="s">
        <v>33</v>
      </c>
      <c r="J139">
        <f>ROUND(H139/100*K134,5)</f>
        <v>1.686E-2</v>
      </c>
      <c r="K139" s="11"/>
    </row>
    <row r="140" spans="1:27" x14ac:dyDescent="0.25">
      <c r="D140" s="12" t="s">
        <v>34</v>
      </c>
      <c r="E140" s="11"/>
      <c r="H140" s="11"/>
      <c r="K140" s="13">
        <f>SUM(J131:J139)</f>
        <v>1.02298</v>
      </c>
    </row>
    <row r="141" spans="1:27" x14ac:dyDescent="0.25">
      <c r="D141" s="12" t="s">
        <v>35</v>
      </c>
      <c r="E141" s="11"/>
      <c r="H141" s="11"/>
      <c r="K141" s="13">
        <f>SUM(K140:K140)</f>
        <v>1.02298</v>
      </c>
    </row>
    <row r="143" spans="1:27" ht="45" customHeight="1" x14ac:dyDescent="0.25">
      <c r="A143" s="3"/>
      <c r="B143" s="3" t="s">
        <v>69</v>
      </c>
      <c r="C143" s="4" t="s">
        <v>39</v>
      </c>
      <c r="D143" s="70" t="s">
        <v>70</v>
      </c>
      <c r="E143" s="71"/>
      <c r="F143" s="71"/>
      <c r="G143" s="4"/>
      <c r="H143" s="5" t="s">
        <v>10</v>
      </c>
      <c r="I143" s="72">
        <v>1</v>
      </c>
      <c r="J143" s="73"/>
      <c r="K143" s="6">
        <f>ROUND(K153,2)</f>
        <v>0.57999999999999996</v>
      </c>
      <c r="L143" s="4"/>
      <c r="M143" s="4"/>
      <c r="N143" s="4"/>
      <c r="O143" s="4"/>
      <c r="P143" s="4"/>
      <c r="Q143" s="4"/>
      <c r="R143" s="4"/>
      <c r="S143" s="4"/>
      <c r="T143" s="4"/>
      <c r="U143" s="4"/>
      <c r="V143" s="4"/>
      <c r="W143" s="4"/>
      <c r="X143" s="4"/>
      <c r="Y143" s="4"/>
      <c r="Z143" s="4"/>
      <c r="AA143" s="4"/>
    </row>
    <row r="144" spans="1:27" x14ac:dyDescent="0.25">
      <c r="B144" s="7" t="s">
        <v>11</v>
      </c>
    </row>
    <row r="145" spans="1:27" x14ac:dyDescent="0.25">
      <c r="B145" t="s">
        <v>18</v>
      </c>
      <c r="C145" t="s">
        <v>13</v>
      </c>
      <c r="D145" t="s">
        <v>19</v>
      </c>
      <c r="E145" s="8">
        <v>6.9999999999999999E-4</v>
      </c>
      <c r="F145" t="s">
        <v>15</v>
      </c>
      <c r="G145" t="s">
        <v>16</v>
      </c>
      <c r="H145" s="9">
        <v>25.13</v>
      </c>
      <c r="I145" t="s">
        <v>17</v>
      </c>
      <c r="J145" s="10">
        <f>ROUND(E145/I143* H145,5)</f>
        <v>1.7590000000000001E-2</v>
      </c>
      <c r="K145" s="11"/>
    </row>
    <row r="146" spans="1:27" x14ac:dyDescent="0.25">
      <c r="D146" s="12" t="s">
        <v>20</v>
      </c>
      <c r="E146" s="11"/>
      <c r="H146" s="11"/>
      <c r="K146" s="9">
        <f>SUM(J145:J145)</f>
        <v>1.7590000000000001E-2</v>
      </c>
    </row>
    <row r="147" spans="1:27" x14ac:dyDescent="0.25">
      <c r="B147" s="7" t="s">
        <v>21</v>
      </c>
      <c r="E147" s="11"/>
      <c r="H147" s="11"/>
      <c r="K147" s="11"/>
    </row>
    <row r="148" spans="1:27" x14ac:dyDescent="0.25">
      <c r="B148" t="s">
        <v>62</v>
      </c>
      <c r="C148" t="s">
        <v>13</v>
      </c>
      <c r="D148" t="s">
        <v>63</v>
      </c>
      <c r="E148" s="8">
        <v>5.7000000000000002E-3</v>
      </c>
      <c r="F148" t="s">
        <v>15</v>
      </c>
      <c r="G148" t="s">
        <v>16</v>
      </c>
      <c r="H148" s="9">
        <v>98.75</v>
      </c>
      <c r="I148" t="s">
        <v>17</v>
      </c>
      <c r="J148" s="10">
        <f>ROUND(E148/I143* H148,5)</f>
        <v>0.56288000000000005</v>
      </c>
      <c r="K148" s="11"/>
    </row>
    <row r="149" spans="1:27" x14ac:dyDescent="0.25">
      <c r="D149" s="12" t="s">
        <v>24</v>
      </c>
      <c r="E149" s="11"/>
      <c r="H149" s="11"/>
      <c r="K149" s="9">
        <f>SUM(J148:J148)</f>
        <v>0.56288000000000005</v>
      </c>
    </row>
    <row r="150" spans="1:27" x14ac:dyDescent="0.25">
      <c r="E150" s="11"/>
      <c r="H150" s="11"/>
      <c r="K150" s="11"/>
    </row>
    <row r="151" spans="1:27" x14ac:dyDescent="0.25">
      <c r="D151" s="12" t="s">
        <v>32</v>
      </c>
      <c r="E151" s="11"/>
      <c r="H151" s="11">
        <v>2</v>
      </c>
      <c r="I151" t="s">
        <v>33</v>
      </c>
      <c r="J151">
        <f>ROUND(H151/100*K146,5)</f>
        <v>3.5E-4</v>
      </c>
      <c r="K151" s="11"/>
    </row>
    <row r="152" spans="1:27" x14ac:dyDescent="0.25">
      <c r="D152" s="12" t="s">
        <v>34</v>
      </c>
      <c r="E152" s="11"/>
      <c r="H152" s="11"/>
      <c r="K152" s="13">
        <f>SUM(J144:J151)</f>
        <v>0.58082</v>
      </c>
    </row>
    <row r="153" spans="1:27" x14ac:dyDescent="0.25">
      <c r="D153" s="12" t="s">
        <v>35</v>
      </c>
      <c r="E153" s="11"/>
      <c r="H153" s="11"/>
      <c r="K153" s="13">
        <f>SUM(K152:K152)</f>
        <v>0.58082</v>
      </c>
    </row>
    <row r="155" spans="1:27" ht="45" customHeight="1" x14ac:dyDescent="0.25">
      <c r="A155" s="3"/>
      <c r="B155" s="3" t="s">
        <v>71</v>
      </c>
      <c r="C155" s="4" t="s">
        <v>39</v>
      </c>
      <c r="D155" s="70" t="s">
        <v>72</v>
      </c>
      <c r="E155" s="71"/>
      <c r="F155" s="71"/>
      <c r="G155" s="4"/>
      <c r="H155" s="5" t="s">
        <v>10</v>
      </c>
      <c r="I155" s="72">
        <v>1</v>
      </c>
      <c r="J155" s="73"/>
      <c r="K155" s="6">
        <f>ROUND(K165,2)</f>
        <v>0.2</v>
      </c>
      <c r="L155" s="4"/>
      <c r="M155" s="4"/>
      <c r="N155" s="4"/>
      <c r="O155" s="4"/>
      <c r="P155" s="4"/>
      <c r="Q155" s="4"/>
      <c r="R155" s="4"/>
      <c r="S155" s="4"/>
      <c r="T155" s="4"/>
      <c r="U155" s="4"/>
      <c r="V155" s="4"/>
      <c r="W155" s="4"/>
      <c r="X155" s="4"/>
      <c r="Y155" s="4"/>
      <c r="Z155" s="4"/>
      <c r="AA155" s="4"/>
    </row>
    <row r="156" spans="1:27" x14ac:dyDescent="0.25">
      <c r="B156" s="7" t="s">
        <v>11</v>
      </c>
    </row>
    <row r="157" spans="1:27" x14ac:dyDescent="0.25">
      <c r="B157" t="s">
        <v>18</v>
      </c>
      <c r="C157" t="s">
        <v>13</v>
      </c>
      <c r="D157" t="s">
        <v>19</v>
      </c>
      <c r="E157" s="8">
        <v>5.0000000000000001E-4</v>
      </c>
      <c r="F157" t="s">
        <v>15</v>
      </c>
      <c r="G157" t="s">
        <v>16</v>
      </c>
      <c r="H157" s="9">
        <v>25.13</v>
      </c>
      <c r="I157" t="s">
        <v>17</v>
      </c>
      <c r="J157" s="10">
        <f>ROUND(E157/I155* H157,5)</f>
        <v>1.257E-2</v>
      </c>
      <c r="K157" s="11"/>
    </row>
    <row r="158" spans="1:27" x14ac:dyDescent="0.25">
      <c r="D158" s="12" t="s">
        <v>20</v>
      </c>
      <c r="E158" s="11"/>
      <c r="H158" s="11"/>
      <c r="K158" s="9">
        <f>SUM(J157:J157)</f>
        <v>1.257E-2</v>
      </c>
    </row>
    <row r="159" spans="1:27" x14ac:dyDescent="0.25">
      <c r="B159" s="7" t="s">
        <v>21</v>
      </c>
      <c r="E159" s="11"/>
      <c r="H159" s="11"/>
      <c r="K159" s="11"/>
    </row>
    <row r="160" spans="1:27" x14ac:dyDescent="0.25">
      <c r="B160" t="s">
        <v>73</v>
      </c>
      <c r="C160" t="s">
        <v>13</v>
      </c>
      <c r="D160" t="s">
        <v>74</v>
      </c>
      <c r="E160" s="8">
        <v>4.0000000000000001E-3</v>
      </c>
      <c r="F160" t="s">
        <v>15</v>
      </c>
      <c r="G160" t="s">
        <v>16</v>
      </c>
      <c r="H160" s="9">
        <v>47.48</v>
      </c>
      <c r="I160" t="s">
        <v>17</v>
      </c>
      <c r="J160" s="10">
        <f>ROUND(E160/I155* H160,5)</f>
        <v>0.18992000000000001</v>
      </c>
      <c r="K160" s="11"/>
    </row>
    <row r="161" spans="1:27" x14ac:dyDescent="0.25">
      <c r="D161" s="12" t="s">
        <v>24</v>
      </c>
      <c r="E161" s="11"/>
      <c r="H161" s="11"/>
      <c r="K161" s="9">
        <f>SUM(J160:J160)</f>
        <v>0.18992000000000001</v>
      </c>
    </row>
    <row r="162" spans="1:27" x14ac:dyDescent="0.25">
      <c r="E162" s="11"/>
      <c r="H162" s="11"/>
      <c r="K162" s="11"/>
    </row>
    <row r="163" spans="1:27" x14ac:dyDescent="0.25">
      <c r="D163" s="12" t="s">
        <v>32</v>
      </c>
      <c r="E163" s="11"/>
      <c r="H163" s="11">
        <v>2</v>
      </c>
      <c r="I163" t="s">
        <v>33</v>
      </c>
      <c r="J163">
        <f>ROUND(H163/100*K158,5)</f>
        <v>2.5000000000000001E-4</v>
      </c>
      <c r="K163" s="11"/>
    </row>
    <row r="164" spans="1:27" x14ac:dyDescent="0.25">
      <c r="D164" s="12" t="s">
        <v>34</v>
      </c>
      <c r="E164" s="11"/>
      <c r="H164" s="11"/>
      <c r="K164" s="13">
        <f>SUM(J156:J163)</f>
        <v>0.20274</v>
      </c>
    </row>
    <row r="165" spans="1:27" x14ac:dyDescent="0.25">
      <c r="D165" s="12" t="s">
        <v>35</v>
      </c>
      <c r="E165" s="11"/>
      <c r="H165" s="11"/>
      <c r="K165" s="13">
        <f>SUM(K164:K164)</f>
        <v>0.20274</v>
      </c>
    </row>
    <row r="167" spans="1:27" ht="45" customHeight="1" x14ac:dyDescent="0.25">
      <c r="A167" s="3"/>
      <c r="B167" s="3" t="s">
        <v>75</v>
      </c>
      <c r="C167" s="4" t="s">
        <v>39</v>
      </c>
      <c r="D167" s="70" t="s">
        <v>76</v>
      </c>
      <c r="E167" s="71"/>
      <c r="F167" s="71"/>
      <c r="G167" s="4"/>
      <c r="H167" s="5" t="s">
        <v>10</v>
      </c>
      <c r="I167" s="72">
        <v>1</v>
      </c>
      <c r="J167" s="73"/>
      <c r="K167" s="6">
        <f>ROUND(K177,2)</f>
        <v>0.09</v>
      </c>
      <c r="L167" s="4"/>
      <c r="M167" s="4"/>
      <c r="N167" s="4"/>
      <c r="O167" s="4"/>
      <c r="P167" s="4"/>
      <c r="Q167" s="4"/>
      <c r="R167" s="4"/>
      <c r="S167" s="4"/>
      <c r="T167" s="4"/>
      <c r="U167" s="4"/>
      <c r="V167" s="4"/>
      <c r="W167" s="4"/>
      <c r="X167" s="4"/>
      <c r="Y167" s="4"/>
      <c r="Z167" s="4"/>
      <c r="AA167" s="4"/>
    </row>
    <row r="168" spans="1:27" x14ac:dyDescent="0.25">
      <c r="B168" s="7" t="s">
        <v>11</v>
      </c>
    </row>
    <row r="169" spans="1:27" x14ac:dyDescent="0.25">
      <c r="B169" t="s">
        <v>18</v>
      </c>
      <c r="C169" t="s">
        <v>13</v>
      </c>
      <c r="D169" t="s">
        <v>19</v>
      </c>
      <c r="E169" s="8">
        <v>4.0000000000000002E-4</v>
      </c>
      <c r="F169" t="s">
        <v>15</v>
      </c>
      <c r="G169" t="s">
        <v>16</v>
      </c>
      <c r="H169" s="9">
        <v>25.13</v>
      </c>
      <c r="I169" t="s">
        <v>17</v>
      </c>
      <c r="J169" s="10">
        <f>ROUND(E169/I167* H169,5)</f>
        <v>1.005E-2</v>
      </c>
      <c r="K169" s="11"/>
    </row>
    <row r="170" spans="1:27" x14ac:dyDescent="0.25">
      <c r="D170" s="12" t="s">
        <v>20</v>
      </c>
      <c r="E170" s="11"/>
      <c r="H170" s="11"/>
      <c r="K170" s="9">
        <f>SUM(J169:J169)</f>
        <v>1.005E-2</v>
      </c>
    </row>
    <row r="171" spans="1:27" x14ac:dyDescent="0.25">
      <c r="B171" s="7" t="s">
        <v>21</v>
      </c>
      <c r="E171" s="11"/>
      <c r="H171" s="11"/>
      <c r="K171" s="11"/>
    </row>
    <row r="172" spans="1:27" x14ac:dyDescent="0.25">
      <c r="B172" t="s">
        <v>50</v>
      </c>
      <c r="C172" t="s">
        <v>13</v>
      </c>
      <c r="D172" t="s">
        <v>51</v>
      </c>
      <c r="E172" s="8">
        <v>1.6000000000000001E-3</v>
      </c>
      <c r="F172" t="s">
        <v>15</v>
      </c>
      <c r="G172" t="s">
        <v>16</v>
      </c>
      <c r="H172" s="9">
        <v>48.84</v>
      </c>
      <c r="I172" t="s">
        <v>17</v>
      </c>
      <c r="J172" s="10">
        <f>ROUND(E172/I167* H172,5)</f>
        <v>7.8140000000000001E-2</v>
      </c>
      <c r="K172" s="11"/>
    </row>
    <row r="173" spans="1:27" x14ac:dyDescent="0.25">
      <c r="D173" s="12" t="s">
        <v>24</v>
      </c>
      <c r="E173" s="11"/>
      <c r="H173" s="11"/>
      <c r="K173" s="9">
        <f>SUM(J172:J172)</f>
        <v>7.8140000000000001E-2</v>
      </c>
    </row>
    <row r="174" spans="1:27" x14ac:dyDescent="0.25">
      <c r="E174" s="11"/>
      <c r="H174" s="11"/>
      <c r="K174" s="11"/>
    </row>
    <row r="175" spans="1:27" x14ac:dyDescent="0.25">
      <c r="D175" s="12" t="s">
        <v>32</v>
      </c>
      <c r="E175" s="11"/>
      <c r="H175" s="11">
        <v>2</v>
      </c>
      <c r="I175" t="s">
        <v>33</v>
      </c>
      <c r="J175">
        <f>ROUND(H175/100*K170,5)</f>
        <v>2.0000000000000001E-4</v>
      </c>
      <c r="K175" s="11"/>
    </row>
    <row r="176" spans="1:27" x14ac:dyDescent="0.25">
      <c r="D176" s="12" t="s">
        <v>34</v>
      </c>
      <c r="E176" s="11"/>
      <c r="H176" s="11"/>
      <c r="K176" s="13">
        <f>SUM(J168:J175)</f>
        <v>8.839000000000001E-2</v>
      </c>
    </row>
    <row r="177" spans="1:27" x14ac:dyDescent="0.25">
      <c r="D177" s="12" t="s">
        <v>35</v>
      </c>
      <c r="E177" s="11"/>
      <c r="H177" s="11"/>
      <c r="K177" s="13">
        <f>SUM(K176:K176)</f>
        <v>8.839000000000001E-2</v>
      </c>
    </row>
    <row r="179" spans="1:27" ht="45" customHeight="1" x14ac:dyDescent="0.25">
      <c r="A179" s="3"/>
      <c r="B179" s="3" t="s">
        <v>77</v>
      </c>
      <c r="C179" s="4" t="s">
        <v>39</v>
      </c>
      <c r="D179" s="70" t="s">
        <v>78</v>
      </c>
      <c r="E179" s="71"/>
      <c r="F179" s="71"/>
      <c r="G179" s="4"/>
      <c r="H179" s="5" t="s">
        <v>10</v>
      </c>
      <c r="I179" s="72">
        <v>1</v>
      </c>
      <c r="J179" s="73"/>
      <c r="K179" s="6">
        <f>ROUND(K194,2)</f>
        <v>0.42</v>
      </c>
      <c r="L179" s="4"/>
      <c r="M179" s="4"/>
      <c r="N179" s="4"/>
      <c r="O179" s="4"/>
      <c r="P179" s="4"/>
      <c r="Q179" s="4"/>
      <c r="R179" s="4"/>
      <c r="S179" s="4"/>
      <c r="T179" s="4"/>
      <c r="U179" s="4"/>
      <c r="V179" s="4"/>
      <c r="W179" s="4"/>
      <c r="X179" s="4"/>
      <c r="Y179" s="4"/>
      <c r="Z179" s="4"/>
      <c r="AA179" s="4"/>
    </row>
    <row r="180" spans="1:27" x14ac:dyDescent="0.25">
      <c r="B180" s="7" t="s">
        <v>11</v>
      </c>
    </row>
    <row r="181" spans="1:27" x14ac:dyDescent="0.25">
      <c r="B181" t="s">
        <v>18</v>
      </c>
      <c r="C181" t="s">
        <v>13</v>
      </c>
      <c r="D181" t="s">
        <v>19</v>
      </c>
      <c r="E181" s="8">
        <v>8.9999999999999998E-4</v>
      </c>
      <c r="F181" t="s">
        <v>15</v>
      </c>
      <c r="G181" t="s">
        <v>16</v>
      </c>
      <c r="H181" s="9">
        <v>25.13</v>
      </c>
      <c r="I181" t="s">
        <v>17</v>
      </c>
      <c r="J181" s="10">
        <f>ROUND(E181/I179* H181,5)</f>
        <v>2.2620000000000001E-2</v>
      </c>
      <c r="K181" s="11"/>
    </row>
    <row r="182" spans="1:27" x14ac:dyDescent="0.25">
      <c r="B182" t="s">
        <v>46</v>
      </c>
      <c r="C182" t="s">
        <v>13</v>
      </c>
      <c r="D182" t="s">
        <v>47</v>
      </c>
      <c r="E182" s="8">
        <v>3.2000000000000002E-3</v>
      </c>
      <c r="F182" t="s">
        <v>15</v>
      </c>
      <c r="G182" t="s">
        <v>16</v>
      </c>
      <c r="H182" s="9">
        <v>23.85</v>
      </c>
      <c r="I182" t="s">
        <v>17</v>
      </c>
      <c r="J182" s="10">
        <f>ROUND(E182/I179* H182,5)</f>
        <v>7.6319999999999999E-2</v>
      </c>
      <c r="K182" s="11"/>
    </row>
    <row r="183" spans="1:27" x14ac:dyDescent="0.25">
      <c r="B183" t="s">
        <v>12</v>
      </c>
      <c r="C183" t="s">
        <v>13</v>
      </c>
      <c r="D183" t="s">
        <v>14</v>
      </c>
      <c r="E183" s="8">
        <v>2.3999999999999998E-3</v>
      </c>
      <c r="F183" t="s">
        <v>15</v>
      </c>
      <c r="G183" t="s">
        <v>16</v>
      </c>
      <c r="H183" s="9">
        <v>23.21</v>
      </c>
      <c r="I183" t="s">
        <v>17</v>
      </c>
      <c r="J183" s="10">
        <f>ROUND(E183/I179* H183,5)</f>
        <v>5.57E-2</v>
      </c>
      <c r="K183" s="11"/>
    </row>
    <row r="184" spans="1:27" x14ac:dyDescent="0.25">
      <c r="D184" s="12" t="s">
        <v>20</v>
      </c>
      <c r="E184" s="11"/>
      <c r="H184" s="11"/>
      <c r="K184" s="9">
        <f>SUM(J181:J183)</f>
        <v>0.15464</v>
      </c>
    </row>
    <row r="185" spans="1:27" x14ac:dyDescent="0.25">
      <c r="B185" s="7" t="s">
        <v>21</v>
      </c>
      <c r="E185" s="11"/>
      <c r="H185" s="11"/>
      <c r="K185" s="11"/>
    </row>
    <row r="186" spans="1:27" x14ac:dyDescent="0.25">
      <c r="B186" t="s">
        <v>48</v>
      </c>
      <c r="C186" t="s">
        <v>13</v>
      </c>
      <c r="D186" t="s">
        <v>49</v>
      </c>
      <c r="E186" s="8">
        <v>3.2000000000000002E-3</v>
      </c>
      <c r="F186" t="s">
        <v>15</v>
      </c>
      <c r="G186" t="s">
        <v>16</v>
      </c>
      <c r="H186" s="9">
        <v>3.41</v>
      </c>
      <c r="I186" t="s">
        <v>17</v>
      </c>
      <c r="J186" s="10">
        <f>ROUND(E186/I179* H186,5)</f>
        <v>1.091E-2</v>
      </c>
      <c r="K186" s="11"/>
    </row>
    <row r="187" spans="1:27" x14ac:dyDescent="0.25">
      <c r="B187" t="s">
        <v>79</v>
      </c>
      <c r="C187" t="s">
        <v>13</v>
      </c>
      <c r="D187" t="s">
        <v>80</v>
      </c>
      <c r="E187" s="8">
        <v>8.0000000000000004E-4</v>
      </c>
      <c r="F187" t="s">
        <v>15</v>
      </c>
      <c r="G187" t="s">
        <v>16</v>
      </c>
      <c r="H187" s="9">
        <v>58</v>
      </c>
      <c r="I187" t="s">
        <v>17</v>
      </c>
      <c r="J187" s="10">
        <f>ROUND(E187/I179* H187,5)</f>
        <v>4.6399999999999997E-2</v>
      </c>
      <c r="K187" s="11"/>
    </row>
    <row r="188" spans="1:27" x14ac:dyDescent="0.25">
      <c r="B188" t="s">
        <v>56</v>
      </c>
      <c r="C188" t="s">
        <v>13</v>
      </c>
      <c r="D188" t="s">
        <v>57</v>
      </c>
      <c r="E188" s="8">
        <v>2.3999999999999998E-3</v>
      </c>
      <c r="F188" t="s">
        <v>15</v>
      </c>
      <c r="G188" t="s">
        <v>16</v>
      </c>
      <c r="H188" s="9">
        <v>3.45</v>
      </c>
      <c r="I188" t="s">
        <v>17</v>
      </c>
      <c r="J188" s="10">
        <f>ROUND(E188/I179* H188,5)</f>
        <v>8.2799999999999992E-3</v>
      </c>
      <c r="K188" s="11"/>
    </row>
    <row r="189" spans="1:27" x14ac:dyDescent="0.25">
      <c r="B189" t="s">
        <v>50</v>
      </c>
      <c r="C189" t="s">
        <v>13</v>
      </c>
      <c r="D189" t="s">
        <v>51</v>
      </c>
      <c r="E189" s="8">
        <v>4.0000000000000001E-3</v>
      </c>
      <c r="F189" t="s">
        <v>15</v>
      </c>
      <c r="G189" t="s">
        <v>16</v>
      </c>
      <c r="H189" s="9">
        <v>48.84</v>
      </c>
      <c r="I189" t="s">
        <v>17</v>
      </c>
      <c r="J189" s="10">
        <f>ROUND(E189/I179* H189,5)</f>
        <v>0.19536000000000001</v>
      </c>
      <c r="K189" s="11"/>
    </row>
    <row r="190" spans="1:27" x14ac:dyDescent="0.25">
      <c r="D190" s="12" t="s">
        <v>24</v>
      </c>
      <c r="E190" s="11"/>
      <c r="H190" s="11"/>
      <c r="K190" s="9">
        <f>SUM(J186:J189)</f>
        <v>0.26095000000000002</v>
      </c>
    </row>
    <row r="191" spans="1:27" x14ac:dyDescent="0.25">
      <c r="E191" s="11"/>
      <c r="H191" s="11"/>
      <c r="K191" s="11"/>
    </row>
    <row r="192" spans="1:27" x14ac:dyDescent="0.25">
      <c r="D192" s="12" t="s">
        <v>32</v>
      </c>
      <c r="E192" s="11"/>
      <c r="H192" s="11">
        <v>2</v>
      </c>
      <c r="I192" t="s">
        <v>33</v>
      </c>
      <c r="J192">
        <f>ROUND(H192/100*K184,5)</f>
        <v>3.0899999999999999E-3</v>
      </c>
      <c r="K192" s="11"/>
    </row>
    <row r="193" spans="1:27" x14ac:dyDescent="0.25">
      <c r="D193" s="12" t="s">
        <v>34</v>
      </c>
      <c r="E193" s="11"/>
      <c r="H193" s="11"/>
      <c r="K193" s="13">
        <f>SUM(J180:J192)</f>
        <v>0.41868</v>
      </c>
    </row>
    <row r="194" spans="1:27" x14ac:dyDescent="0.25">
      <c r="D194" s="12" t="s">
        <v>35</v>
      </c>
      <c r="E194" s="11"/>
      <c r="H194" s="11"/>
      <c r="K194" s="13">
        <f>SUM(K193:K193)</f>
        <v>0.41868</v>
      </c>
    </row>
    <row r="196" spans="1:27" ht="45" customHeight="1" x14ac:dyDescent="0.25">
      <c r="A196" s="3"/>
      <c r="B196" s="3" t="s">
        <v>81</v>
      </c>
      <c r="C196" s="4" t="s">
        <v>39</v>
      </c>
      <c r="D196" s="70" t="s">
        <v>82</v>
      </c>
      <c r="E196" s="71"/>
      <c r="F196" s="71"/>
      <c r="G196" s="4"/>
      <c r="H196" s="5" t="s">
        <v>10</v>
      </c>
      <c r="I196" s="72">
        <v>1</v>
      </c>
      <c r="J196" s="73"/>
      <c r="K196" s="6">
        <f>ROUND(K211,2)</f>
        <v>0.94</v>
      </c>
      <c r="L196" s="4"/>
      <c r="M196" s="4"/>
      <c r="N196" s="4"/>
      <c r="O196" s="4"/>
      <c r="P196" s="4"/>
      <c r="Q196" s="4"/>
      <c r="R196" s="4"/>
      <c r="S196" s="4"/>
      <c r="T196" s="4"/>
      <c r="U196" s="4"/>
      <c r="V196" s="4"/>
      <c r="W196" s="4"/>
      <c r="X196" s="4"/>
      <c r="Y196" s="4"/>
      <c r="Z196" s="4"/>
      <c r="AA196" s="4"/>
    </row>
    <row r="197" spans="1:27" x14ac:dyDescent="0.25">
      <c r="B197" s="7" t="s">
        <v>11</v>
      </c>
    </row>
    <row r="198" spans="1:27" x14ac:dyDescent="0.25">
      <c r="B198" t="s">
        <v>18</v>
      </c>
      <c r="C198" t="s">
        <v>13</v>
      </c>
      <c r="D198" t="s">
        <v>19</v>
      </c>
      <c r="E198" s="8">
        <v>3.0000000000000001E-3</v>
      </c>
      <c r="F198" t="s">
        <v>15</v>
      </c>
      <c r="G198" t="s">
        <v>16</v>
      </c>
      <c r="H198" s="9">
        <v>25.13</v>
      </c>
      <c r="I198" t="s">
        <v>17</v>
      </c>
      <c r="J198" s="10">
        <f>ROUND(E198/I196* H198,5)</f>
        <v>7.5389999999999999E-2</v>
      </c>
      <c r="K198" s="11"/>
    </row>
    <row r="199" spans="1:27" x14ac:dyDescent="0.25">
      <c r="B199" t="s">
        <v>46</v>
      </c>
      <c r="C199" t="s">
        <v>13</v>
      </c>
      <c r="D199" t="s">
        <v>47</v>
      </c>
      <c r="E199" s="8">
        <v>0.02</v>
      </c>
      <c r="F199" t="s">
        <v>15</v>
      </c>
      <c r="G199" t="s">
        <v>16</v>
      </c>
      <c r="H199" s="9">
        <v>23.85</v>
      </c>
      <c r="I199" t="s">
        <v>17</v>
      </c>
      <c r="J199" s="10">
        <f>ROUND(E199/I196* H199,5)</f>
        <v>0.47699999999999998</v>
      </c>
      <c r="K199" s="11"/>
    </row>
    <row r="200" spans="1:27" x14ac:dyDescent="0.25">
      <c r="B200" t="s">
        <v>12</v>
      </c>
      <c r="C200" t="s">
        <v>13</v>
      </c>
      <c r="D200" t="s">
        <v>14</v>
      </c>
      <c r="E200" s="8">
        <v>2.3999999999999998E-3</v>
      </c>
      <c r="F200" t="s">
        <v>15</v>
      </c>
      <c r="G200" t="s">
        <v>16</v>
      </c>
      <c r="H200" s="9">
        <v>23.21</v>
      </c>
      <c r="I200" t="s">
        <v>17</v>
      </c>
      <c r="J200" s="10">
        <f>ROUND(E200/I196* H200,5)</f>
        <v>5.57E-2</v>
      </c>
      <c r="K200" s="11"/>
    </row>
    <row r="201" spans="1:27" x14ac:dyDescent="0.25">
      <c r="D201" s="12" t="s">
        <v>20</v>
      </c>
      <c r="E201" s="11"/>
      <c r="H201" s="11"/>
      <c r="K201" s="9">
        <f>SUM(J198:J200)</f>
        <v>0.60808999999999991</v>
      </c>
    </row>
    <row r="202" spans="1:27" x14ac:dyDescent="0.25">
      <c r="B202" s="7" t="s">
        <v>21</v>
      </c>
      <c r="E202" s="11"/>
      <c r="H202" s="11"/>
      <c r="K202" s="11"/>
    </row>
    <row r="203" spans="1:27" x14ac:dyDescent="0.25">
      <c r="B203" t="s">
        <v>48</v>
      </c>
      <c r="C203" t="s">
        <v>13</v>
      </c>
      <c r="D203" t="s">
        <v>49</v>
      </c>
      <c r="E203" s="8">
        <v>0.02</v>
      </c>
      <c r="F203" t="s">
        <v>15</v>
      </c>
      <c r="G203" t="s">
        <v>16</v>
      </c>
      <c r="H203" s="9">
        <v>3.41</v>
      </c>
      <c r="I203" t="s">
        <v>17</v>
      </c>
      <c r="J203" s="10">
        <f>ROUND(E203/I196* H203,5)</f>
        <v>6.8199999999999997E-2</v>
      </c>
      <c r="K203" s="11"/>
    </row>
    <row r="204" spans="1:27" x14ac:dyDescent="0.25">
      <c r="B204" t="s">
        <v>50</v>
      </c>
      <c r="C204" t="s">
        <v>13</v>
      </c>
      <c r="D204" t="s">
        <v>51</v>
      </c>
      <c r="E204" s="8">
        <v>4.0000000000000001E-3</v>
      </c>
      <c r="F204" t="s">
        <v>15</v>
      </c>
      <c r="G204" t="s">
        <v>16</v>
      </c>
      <c r="H204" s="9">
        <v>48.84</v>
      </c>
      <c r="I204" t="s">
        <v>17</v>
      </c>
      <c r="J204" s="10">
        <f>ROUND(E204/I196* H204,5)</f>
        <v>0.19536000000000001</v>
      </c>
      <c r="K204" s="11"/>
    </row>
    <row r="205" spans="1:27" x14ac:dyDescent="0.25">
      <c r="B205" t="s">
        <v>79</v>
      </c>
      <c r="C205" t="s">
        <v>13</v>
      </c>
      <c r="D205" t="s">
        <v>80</v>
      </c>
      <c r="E205" s="8">
        <v>8.0000000000000004E-4</v>
      </c>
      <c r="F205" t="s">
        <v>15</v>
      </c>
      <c r="G205" t="s">
        <v>16</v>
      </c>
      <c r="H205" s="9">
        <v>58</v>
      </c>
      <c r="I205" t="s">
        <v>17</v>
      </c>
      <c r="J205" s="10">
        <f>ROUND(E205/I196* H205,5)</f>
        <v>4.6399999999999997E-2</v>
      </c>
      <c r="K205" s="11"/>
    </row>
    <row r="206" spans="1:27" x14ac:dyDescent="0.25">
      <c r="B206" t="s">
        <v>56</v>
      </c>
      <c r="C206" t="s">
        <v>13</v>
      </c>
      <c r="D206" t="s">
        <v>57</v>
      </c>
      <c r="E206" s="8">
        <v>2.3999999999999998E-3</v>
      </c>
      <c r="F206" t="s">
        <v>15</v>
      </c>
      <c r="G206" t="s">
        <v>16</v>
      </c>
      <c r="H206" s="9">
        <v>3.45</v>
      </c>
      <c r="I206" t="s">
        <v>17</v>
      </c>
      <c r="J206" s="10">
        <f>ROUND(E206/I196* H206,5)</f>
        <v>8.2799999999999992E-3</v>
      </c>
      <c r="K206" s="11"/>
    </row>
    <row r="207" spans="1:27" x14ac:dyDescent="0.25">
      <c r="D207" s="12" t="s">
        <v>24</v>
      </c>
      <c r="E207" s="11"/>
      <c r="H207" s="11"/>
      <c r="K207" s="9">
        <f>SUM(J203:J206)</f>
        <v>0.31824000000000002</v>
      </c>
    </row>
    <row r="208" spans="1:27" x14ac:dyDescent="0.25">
      <c r="E208" s="11"/>
      <c r="H208" s="11"/>
      <c r="K208" s="11"/>
    </row>
    <row r="209" spans="1:27" x14ac:dyDescent="0.25">
      <c r="D209" s="12" t="s">
        <v>32</v>
      </c>
      <c r="E209" s="11"/>
      <c r="H209" s="11">
        <v>2</v>
      </c>
      <c r="I209" t="s">
        <v>33</v>
      </c>
      <c r="J209">
        <f>ROUND(H209/100*K201,5)</f>
        <v>1.2160000000000001E-2</v>
      </c>
      <c r="K209" s="11"/>
    </row>
    <row r="210" spans="1:27" x14ac:dyDescent="0.25">
      <c r="D210" s="12" t="s">
        <v>34</v>
      </c>
      <c r="E210" s="11"/>
      <c r="H210" s="11"/>
      <c r="K210" s="13">
        <f>SUM(J197:J209)</f>
        <v>0.93848999999999982</v>
      </c>
    </row>
    <row r="211" spans="1:27" x14ac:dyDescent="0.25">
      <c r="D211" s="12" t="s">
        <v>35</v>
      </c>
      <c r="E211" s="11"/>
      <c r="H211" s="11"/>
      <c r="K211" s="13">
        <f>SUM(K210:K210)</f>
        <v>0.93848999999999982</v>
      </c>
    </row>
    <row r="213" spans="1:27" ht="45" customHeight="1" x14ac:dyDescent="0.25">
      <c r="A213" s="3"/>
      <c r="B213" s="3" t="s">
        <v>83</v>
      </c>
      <c r="C213" s="4" t="s">
        <v>39</v>
      </c>
      <c r="D213" s="70" t="s">
        <v>140</v>
      </c>
      <c r="E213" s="71"/>
      <c r="F213" s="71"/>
      <c r="G213" s="4"/>
      <c r="H213" s="5" t="s">
        <v>10</v>
      </c>
      <c r="I213" s="72">
        <v>1</v>
      </c>
      <c r="J213" s="73"/>
      <c r="K213" s="6">
        <f>ROUND(K229,2)</f>
        <v>5.59</v>
      </c>
      <c r="L213" s="4"/>
      <c r="M213" s="4"/>
      <c r="N213" s="4"/>
      <c r="O213" s="4"/>
      <c r="P213" s="4"/>
      <c r="Q213" s="4"/>
      <c r="R213" s="4"/>
      <c r="S213" s="4"/>
      <c r="T213" s="4"/>
      <c r="U213" s="4"/>
      <c r="V213" s="4"/>
      <c r="W213" s="4"/>
      <c r="X213" s="4"/>
      <c r="Y213" s="4"/>
      <c r="Z213" s="4"/>
      <c r="AA213" s="4"/>
    </row>
    <row r="214" spans="1:27" x14ac:dyDescent="0.25">
      <c r="B214" s="7" t="s">
        <v>11</v>
      </c>
    </row>
    <row r="215" spans="1:27" x14ac:dyDescent="0.25">
      <c r="B215" t="s">
        <v>18</v>
      </c>
      <c r="C215" t="s">
        <v>13</v>
      </c>
      <c r="D215" t="s">
        <v>19</v>
      </c>
      <c r="E215" s="8">
        <v>7.4999999999999997E-3</v>
      </c>
      <c r="F215" t="s">
        <v>15</v>
      </c>
      <c r="G215" t="s">
        <v>16</v>
      </c>
      <c r="H215" s="9">
        <v>25.13</v>
      </c>
      <c r="I215" t="s">
        <v>17</v>
      </c>
      <c r="J215" s="10">
        <f>ROUND(E215/I213* H215,5)</f>
        <v>0.18848000000000001</v>
      </c>
      <c r="K215" s="11"/>
    </row>
    <row r="216" spans="1:27" x14ac:dyDescent="0.25">
      <c r="B216" t="s">
        <v>12</v>
      </c>
      <c r="C216" t="s">
        <v>13</v>
      </c>
      <c r="D216" t="s">
        <v>14</v>
      </c>
      <c r="E216" s="8">
        <v>5.33E-2</v>
      </c>
      <c r="F216" t="s">
        <v>15</v>
      </c>
      <c r="G216" t="s">
        <v>16</v>
      </c>
      <c r="H216" s="9">
        <v>23.21</v>
      </c>
      <c r="I216" t="s">
        <v>17</v>
      </c>
      <c r="J216" s="10">
        <f>ROUND(E216/I213* H216,5)</f>
        <v>1.23709</v>
      </c>
      <c r="K216" s="11"/>
    </row>
    <row r="217" spans="1:27" x14ac:dyDescent="0.25">
      <c r="D217" s="12" t="s">
        <v>20</v>
      </c>
      <c r="E217" s="11"/>
      <c r="H217" s="11"/>
      <c r="K217" s="9">
        <f>SUM(J215:J216)</f>
        <v>1.42557</v>
      </c>
    </row>
    <row r="218" spans="1:27" x14ac:dyDescent="0.25">
      <c r="B218" s="7" t="s">
        <v>21</v>
      </c>
      <c r="E218" s="11"/>
      <c r="H218" s="11"/>
      <c r="K218" s="11"/>
    </row>
    <row r="219" spans="1:27" x14ac:dyDescent="0.25">
      <c r="B219" t="s">
        <v>79</v>
      </c>
      <c r="C219" t="s">
        <v>13</v>
      </c>
      <c r="D219" t="s">
        <v>80</v>
      </c>
      <c r="E219" s="8">
        <v>3.2000000000000002E-3</v>
      </c>
      <c r="F219" t="s">
        <v>15</v>
      </c>
      <c r="G219" t="s">
        <v>16</v>
      </c>
      <c r="H219" s="9">
        <v>58</v>
      </c>
      <c r="I219" t="s">
        <v>17</v>
      </c>
      <c r="J219" s="10">
        <f>ROUND(E219/I213* H219,5)</f>
        <v>0.18559999999999999</v>
      </c>
      <c r="K219" s="11"/>
    </row>
    <row r="220" spans="1:27" x14ac:dyDescent="0.25">
      <c r="B220" t="s">
        <v>60</v>
      </c>
      <c r="C220" t="s">
        <v>13</v>
      </c>
      <c r="D220" t="s">
        <v>61</v>
      </c>
      <c r="E220" s="8">
        <v>3.2000000000000002E-3</v>
      </c>
      <c r="F220" t="s">
        <v>15</v>
      </c>
      <c r="G220" t="s">
        <v>16</v>
      </c>
      <c r="H220" s="9">
        <v>98.75</v>
      </c>
      <c r="I220" t="s">
        <v>17</v>
      </c>
      <c r="J220" s="10">
        <f>ROUND(E220/I213* H220,5)</f>
        <v>0.316</v>
      </c>
      <c r="K220" s="11"/>
    </row>
    <row r="221" spans="1:27" x14ac:dyDescent="0.25">
      <c r="D221" s="12" t="s">
        <v>24</v>
      </c>
      <c r="E221" s="11"/>
      <c r="H221" s="11"/>
      <c r="K221" s="9">
        <f>SUM(J219:J220)</f>
        <v>0.50160000000000005</v>
      </c>
    </row>
    <row r="222" spans="1:27" x14ac:dyDescent="0.25">
      <c r="B222" s="7" t="s">
        <v>25</v>
      </c>
      <c r="E222" s="11"/>
      <c r="H222" s="11"/>
      <c r="K222" s="11"/>
    </row>
    <row r="223" spans="1:27" x14ac:dyDescent="0.25">
      <c r="B223" t="s">
        <v>84</v>
      </c>
      <c r="C223" t="s">
        <v>39</v>
      </c>
      <c r="D223" t="s">
        <v>85</v>
      </c>
      <c r="E223" s="8">
        <v>1.2</v>
      </c>
      <c r="G223" t="s">
        <v>16</v>
      </c>
      <c r="H223" s="9">
        <v>1.22</v>
      </c>
      <c r="I223" t="s">
        <v>17</v>
      </c>
      <c r="J223" s="10">
        <f>ROUND(E223* H223,5)</f>
        <v>1.464</v>
      </c>
      <c r="K223" s="11"/>
    </row>
    <row r="224" spans="1:27" x14ac:dyDescent="0.25">
      <c r="B224" t="s">
        <v>86</v>
      </c>
      <c r="C224" t="s">
        <v>39</v>
      </c>
      <c r="D224" t="s">
        <v>87</v>
      </c>
      <c r="E224" s="8">
        <v>1.2</v>
      </c>
      <c r="G224" t="s">
        <v>16</v>
      </c>
      <c r="H224" s="9">
        <v>1.81</v>
      </c>
      <c r="I224" t="s">
        <v>17</v>
      </c>
      <c r="J224" s="10">
        <f>ROUND(E224* H224,5)</f>
        <v>2.1720000000000002</v>
      </c>
      <c r="K224" s="11"/>
    </row>
    <row r="225" spans="1:27" x14ac:dyDescent="0.25">
      <c r="D225" s="12" t="s">
        <v>31</v>
      </c>
      <c r="E225" s="11"/>
      <c r="H225" s="11"/>
      <c r="K225" s="9">
        <f>SUM(J223:J224)</f>
        <v>3.6360000000000001</v>
      </c>
    </row>
    <row r="226" spans="1:27" x14ac:dyDescent="0.25">
      <c r="E226" s="11"/>
      <c r="H226" s="11"/>
      <c r="K226" s="11"/>
    </row>
    <row r="227" spans="1:27" x14ac:dyDescent="0.25">
      <c r="D227" s="12" t="s">
        <v>32</v>
      </c>
      <c r="E227" s="11"/>
      <c r="H227" s="11">
        <v>2</v>
      </c>
      <c r="I227" t="s">
        <v>33</v>
      </c>
      <c r="J227">
        <f>ROUND(H227/100*K217,5)</f>
        <v>2.8510000000000001E-2</v>
      </c>
      <c r="K227" s="11"/>
    </row>
    <row r="228" spans="1:27" x14ac:dyDescent="0.25">
      <c r="D228" s="12" t="s">
        <v>34</v>
      </c>
      <c r="E228" s="11"/>
      <c r="H228" s="11"/>
      <c r="K228" s="13">
        <f>SUM(J214:J227)</f>
        <v>5.5916799999999993</v>
      </c>
    </row>
    <row r="229" spans="1:27" x14ac:dyDescent="0.25">
      <c r="D229" s="12" t="s">
        <v>35</v>
      </c>
      <c r="E229" s="11"/>
      <c r="H229" s="11"/>
      <c r="K229" s="13">
        <f>SUM(K228:K228)</f>
        <v>5.5916799999999993</v>
      </c>
    </row>
    <row r="231" spans="1:27" ht="45" customHeight="1" x14ac:dyDescent="0.25">
      <c r="A231" s="3"/>
      <c r="B231" s="3" t="s">
        <v>88</v>
      </c>
      <c r="C231" s="4" t="s">
        <v>39</v>
      </c>
      <c r="D231" s="70" t="s">
        <v>141</v>
      </c>
      <c r="E231" s="71"/>
      <c r="F231" s="71"/>
      <c r="G231" s="4"/>
      <c r="H231" s="5" t="s">
        <v>10</v>
      </c>
      <c r="I231" s="72">
        <v>1</v>
      </c>
      <c r="J231" s="73"/>
      <c r="K231" s="6">
        <f>ROUND(K247,2)</f>
        <v>9.24</v>
      </c>
      <c r="L231" s="4"/>
      <c r="M231" s="4"/>
      <c r="N231" s="4"/>
      <c r="O231" s="4"/>
      <c r="P231" s="4"/>
      <c r="Q231" s="4"/>
      <c r="R231" s="4"/>
      <c r="S231" s="4"/>
      <c r="T231" s="4"/>
      <c r="U231" s="4"/>
      <c r="V231" s="4"/>
      <c r="W231" s="4"/>
      <c r="X231" s="4"/>
      <c r="Y231" s="4"/>
      <c r="Z231" s="4"/>
      <c r="AA231" s="4"/>
    </row>
    <row r="232" spans="1:27" x14ac:dyDescent="0.25">
      <c r="B232" s="7" t="s">
        <v>11</v>
      </c>
    </row>
    <row r="233" spans="1:27" x14ac:dyDescent="0.25">
      <c r="B233" t="s">
        <v>18</v>
      </c>
      <c r="C233" t="s">
        <v>13</v>
      </c>
      <c r="D233" t="s">
        <v>19</v>
      </c>
      <c r="E233" s="8">
        <v>2.1999999999999999E-2</v>
      </c>
      <c r="F233" t="s">
        <v>15</v>
      </c>
      <c r="G233" t="s">
        <v>16</v>
      </c>
      <c r="H233" s="9">
        <v>25.13</v>
      </c>
      <c r="I233" t="s">
        <v>17</v>
      </c>
      <c r="J233" s="10">
        <f>ROUND(E233/I231* H233,5)</f>
        <v>0.55286000000000002</v>
      </c>
      <c r="K233" s="11"/>
    </row>
    <row r="234" spans="1:27" x14ac:dyDescent="0.25">
      <c r="B234" t="s">
        <v>12</v>
      </c>
      <c r="C234" t="s">
        <v>13</v>
      </c>
      <c r="D234" t="s">
        <v>14</v>
      </c>
      <c r="E234" s="8">
        <v>0.16</v>
      </c>
      <c r="F234" t="s">
        <v>15</v>
      </c>
      <c r="G234" t="s">
        <v>16</v>
      </c>
      <c r="H234" s="9">
        <v>23.21</v>
      </c>
      <c r="I234" t="s">
        <v>17</v>
      </c>
      <c r="J234" s="10">
        <f>ROUND(E234/I231* H234,5)</f>
        <v>3.7136</v>
      </c>
      <c r="K234" s="11"/>
    </row>
    <row r="235" spans="1:27" x14ac:dyDescent="0.25">
      <c r="D235" s="12" t="s">
        <v>20</v>
      </c>
      <c r="E235" s="11"/>
      <c r="H235" s="11"/>
      <c r="K235" s="9">
        <f>SUM(J233:J234)</f>
        <v>4.2664600000000004</v>
      </c>
    </row>
    <row r="236" spans="1:27" x14ac:dyDescent="0.25">
      <c r="B236" s="7" t="s">
        <v>21</v>
      </c>
      <c r="E236" s="11"/>
      <c r="H236" s="11"/>
      <c r="K236" s="11"/>
    </row>
    <row r="237" spans="1:27" x14ac:dyDescent="0.25">
      <c r="B237" t="s">
        <v>60</v>
      </c>
      <c r="C237" t="s">
        <v>13</v>
      </c>
      <c r="D237" t="s">
        <v>61</v>
      </c>
      <c r="E237" s="8">
        <v>8.0000000000000002E-3</v>
      </c>
      <c r="F237" t="s">
        <v>15</v>
      </c>
      <c r="G237" t="s">
        <v>16</v>
      </c>
      <c r="H237" s="9">
        <v>98.75</v>
      </c>
      <c r="I237" t="s">
        <v>17</v>
      </c>
      <c r="J237" s="10">
        <f>ROUND(E237/I231* H237,5)</f>
        <v>0.79</v>
      </c>
      <c r="K237" s="11"/>
    </row>
    <row r="238" spans="1:27" x14ac:dyDescent="0.25">
      <c r="B238" t="s">
        <v>79</v>
      </c>
      <c r="C238" t="s">
        <v>13</v>
      </c>
      <c r="D238" t="s">
        <v>80</v>
      </c>
      <c r="E238" s="8">
        <v>8.0000000000000002E-3</v>
      </c>
      <c r="F238" t="s">
        <v>15</v>
      </c>
      <c r="G238" t="s">
        <v>16</v>
      </c>
      <c r="H238" s="9">
        <v>58</v>
      </c>
      <c r="I238" t="s">
        <v>17</v>
      </c>
      <c r="J238" s="10">
        <f>ROUND(E238/I231* H238,5)</f>
        <v>0.46400000000000002</v>
      </c>
      <c r="K238" s="11"/>
    </row>
    <row r="239" spans="1:27" x14ac:dyDescent="0.25">
      <c r="D239" s="12" t="s">
        <v>24</v>
      </c>
      <c r="E239" s="11"/>
      <c r="H239" s="11"/>
      <c r="K239" s="9">
        <f>SUM(J237:J238)</f>
        <v>1.254</v>
      </c>
    </row>
    <row r="240" spans="1:27" x14ac:dyDescent="0.25">
      <c r="B240" s="7" t="s">
        <v>25</v>
      </c>
      <c r="E240" s="11"/>
      <c r="H240" s="11"/>
      <c r="K240" s="11"/>
    </row>
    <row r="241" spans="1:27" x14ac:dyDescent="0.25">
      <c r="B241" t="s">
        <v>86</v>
      </c>
      <c r="C241" t="s">
        <v>39</v>
      </c>
      <c r="D241" t="s">
        <v>87</v>
      </c>
      <c r="E241" s="8">
        <v>1.2</v>
      </c>
      <c r="G241" t="s">
        <v>16</v>
      </c>
      <c r="H241" s="9">
        <v>1.81</v>
      </c>
      <c r="I241" t="s">
        <v>17</v>
      </c>
      <c r="J241" s="10">
        <f>ROUND(E241* H241,5)</f>
        <v>2.1720000000000002</v>
      </c>
      <c r="K241" s="11"/>
    </row>
    <row r="242" spans="1:27" x14ac:dyDescent="0.25">
      <c r="B242" t="s">
        <v>84</v>
      </c>
      <c r="C242" t="s">
        <v>39</v>
      </c>
      <c r="D242" t="s">
        <v>85</v>
      </c>
      <c r="E242" s="8">
        <v>1.2</v>
      </c>
      <c r="G242" t="s">
        <v>16</v>
      </c>
      <c r="H242" s="9">
        <v>1.22</v>
      </c>
      <c r="I242" t="s">
        <v>17</v>
      </c>
      <c r="J242" s="10">
        <f>ROUND(E242* H242,5)</f>
        <v>1.464</v>
      </c>
      <c r="K242" s="11"/>
    </row>
    <row r="243" spans="1:27" x14ac:dyDescent="0.25">
      <c r="D243" s="12" t="s">
        <v>31</v>
      </c>
      <c r="E243" s="11"/>
      <c r="H243" s="11"/>
      <c r="K243" s="9">
        <f>SUM(J241:J242)</f>
        <v>3.6360000000000001</v>
      </c>
    </row>
    <row r="244" spans="1:27" x14ac:dyDescent="0.25">
      <c r="E244" s="11"/>
      <c r="H244" s="11"/>
      <c r="K244" s="11"/>
    </row>
    <row r="245" spans="1:27" x14ac:dyDescent="0.25">
      <c r="D245" s="12" t="s">
        <v>32</v>
      </c>
      <c r="E245" s="11"/>
      <c r="H245" s="11">
        <v>2</v>
      </c>
      <c r="I245" t="s">
        <v>33</v>
      </c>
      <c r="J245">
        <f>ROUND(H245/100*K235,5)</f>
        <v>8.5330000000000003E-2</v>
      </c>
      <c r="K245" s="11"/>
    </row>
    <row r="246" spans="1:27" x14ac:dyDescent="0.25">
      <c r="D246" s="12" t="s">
        <v>34</v>
      </c>
      <c r="E246" s="11"/>
      <c r="H246" s="11"/>
      <c r="K246" s="13">
        <f>SUM(J232:J245)</f>
        <v>9.2417900000000017</v>
      </c>
    </row>
    <row r="247" spans="1:27" x14ac:dyDescent="0.25">
      <c r="D247" s="12" t="s">
        <v>35</v>
      </c>
      <c r="E247" s="11"/>
      <c r="H247" s="11"/>
      <c r="K247" s="13">
        <f>SUM(K246:K246)</f>
        <v>9.2417900000000017</v>
      </c>
    </row>
    <row r="249" spans="1:27" ht="45" customHeight="1" x14ac:dyDescent="0.25">
      <c r="A249" s="3"/>
      <c r="B249" s="3" t="s">
        <v>89</v>
      </c>
      <c r="C249" s="4" t="s">
        <v>27</v>
      </c>
      <c r="D249" s="70" t="s">
        <v>90</v>
      </c>
      <c r="E249" s="71"/>
      <c r="F249" s="71"/>
      <c r="G249" s="4"/>
      <c r="H249" s="5" t="s">
        <v>10</v>
      </c>
      <c r="I249" s="72">
        <v>1</v>
      </c>
      <c r="J249" s="73"/>
      <c r="K249" s="6">
        <f>ROUND(K260,2)</f>
        <v>0.69</v>
      </c>
      <c r="L249" s="4"/>
      <c r="M249" s="4"/>
      <c r="N249" s="4"/>
      <c r="O249" s="4"/>
      <c r="P249" s="4"/>
      <c r="Q249" s="4"/>
      <c r="R249" s="4"/>
      <c r="S249" s="4"/>
      <c r="T249" s="4"/>
      <c r="U249" s="4"/>
      <c r="V249" s="4"/>
      <c r="W249" s="4"/>
      <c r="X249" s="4"/>
      <c r="Y249" s="4"/>
      <c r="Z249" s="4"/>
      <c r="AA249" s="4"/>
    </row>
    <row r="250" spans="1:27" x14ac:dyDescent="0.25">
      <c r="B250" s="7" t="s">
        <v>11</v>
      </c>
    </row>
    <row r="251" spans="1:27" x14ac:dyDescent="0.25">
      <c r="B251" t="s">
        <v>12</v>
      </c>
      <c r="C251" t="s">
        <v>13</v>
      </c>
      <c r="D251" t="s">
        <v>14</v>
      </c>
      <c r="E251" s="8">
        <v>3.8E-3</v>
      </c>
      <c r="F251" t="s">
        <v>15</v>
      </c>
      <c r="G251" t="s">
        <v>16</v>
      </c>
      <c r="H251" s="9">
        <v>23.21</v>
      </c>
      <c r="I251" t="s">
        <v>17</v>
      </c>
      <c r="J251" s="10">
        <f>ROUND(E251/I249* H251,5)</f>
        <v>8.8200000000000001E-2</v>
      </c>
      <c r="K251" s="11"/>
    </row>
    <row r="252" spans="1:27" x14ac:dyDescent="0.25">
      <c r="B252" t="s">
        <v>18</v>
      </c>
      <c r="C252" t="s">
        <v>13</v>
      </c>
      <c r="D252" t="s">
        <v>19</v>
      </c>
      <c r="E252" s="8">
        <v>1E-3</v>
      </c>
      <c r="F252" t="s">
        <v>15</v>
      </c>
      <c r="G252" t="s">
        <v>16</v>
      </c>
      <c r="H252" s="9">
        <v>25.13</v>
      </c>
      <c r="I252" t="s">
        <v>17</v>
      </c>
      <c r="J252" s="10">
        <f>ROUND(E252/I249* H252,5)</f>
        <v>2.513E-2</v>
      </c>
      <c r="K252" s="11"/>
    </row>
    <row r="253" spans="1:27" x14ac:dyDescent="0.25">
      <c r="D253" s="12" t="s">
        <v>20</v>
      </c>
      <c r="E253" s="11"/>
      <c r="H253" s="11"/>
      <c r="K253" s="9">
        <f>SUM(J251:J252)</f>
        <v>0.11333</v>
      </c>
    </row>
    <row r="254" spans="1:27" x14ac:dyDescent="0.25">
      <c r="B254" s="7" t="s">
        <v>21</v>
      </c>
      <c r="E254" s="11"/>
      <c r="H254" s="11"/>
      <c r="K254" s="11"/>
    </row>
    <row r="255" spans="1:27" x14ac:dyDescent="0.25">
      <c r="B255" t="s">
        <v>91</v>
      </c>
      <c r="C255" t="s">
        <v>13</v>
      </c>
      <c r="D255" t="s">
        <v>92</v>
      </c>
      <c r="E255" s="8">
        <v>3.8E-3</v>
      </c>
      <c r="F255" t="s">
        <v>15</v>
      </c>
      <c r="G255" t="s">
        <v>16</v>
      </c>
      <c r="H255" s="9">
        <v>150</v>
      </c>
      <c r="I255" t="s">
        <v>17</v>
      </c>
      <c r="J255" s="10">
        <f>ROUND(E255/I249* H255,5)</f>
        <v>0.56999999999999995</v>
      </c>
      <c r="K255" s="11"/>
    </row>
    <row r="256" spans="1:27" x14ac:dyDescent="0.25">
      <c r="D256" s="12" t="s">
        <v>24</v>
      </c>
      <c r="E256" s="11"/>
      <c r="H256" s="11"/>
      <c r="K256" s="9">
        <f>SUM(J255:J255)</f>
        <v>0.56999999999999995</v>
      </c>
    </row>
    <row r="257" spans="1:27" x14ac:dyDescent="0.25">
      <c r="E257" s="11"/>
      <c r="H257" s="11"/>
      <c r="K257" s="11"/>
    </row>
    <row r="258" spans="1:27" x14ac:dyDescent="0.25">
      <c r="D258" s="12" t="s">
        <v>32</v>
      </c>
      <c r="E258" s="11"/>
      <c r="H258" s="11">
        <v>2</v>
      </c>
      <c r="I258" t="s">
        <v>33</v>
      </c>
      <c r="J258">
        <f>ROUND(H258/100*K253,5)</f>
        <v>2.2699999999999999E-3</v>
      </c>
      <c r="K258" s="11"/>
    </row>
    <row r="259" spans="1:27" x14ac:dyDescent="0.25">
      <c r="D259" s="12" t="s">
        <v>34</v>
      </c>
      <c r="E259" s="11"/>
      <c r="H259" s="11"/>
      <c r="K259" s="13">
        <f>SUM(J250:J258)</f>
        <v>0.68559999999999999</v>
      </c>
    </row>
    <row r="260" spans="1:27" x14ac:dyDescent="0.25">
      <c r="D260" s="12" t="s">
        <v>35</v>
      </c>
      <c r="E260" s="11"/>
      <c r="H260" s="11"/>
      <c r="K260" s="13">
        <f>SUM(K259:K259)</f>
        <v>0.68559999999999999</v>
      </c>
    </row>
    <row r="262" spans="1:27" ht="45" customHeight="1" x14ac:dyDescent="0.25">
      <c r="A262" s="3"/>
      <c r="B262" s="3" t="s">
        <v>93</v>
      </c>
      <c r="C262" s="4" t="s">
        <v>27</v>
      </c>
      <c r="D262" s="70" t="s">
        <v>94</v>
      </c>
      <c r="E262" s="71"/>
      <c r="F262" s="71"/>
      <c r="G262" s="4"/>
      <c r="H262" s="5" t="s">
        <v>10</v>
      </c>
      <c r="I262" s="72">
        <v>1</v>
      </c>
      <c r="J262" s="73"/>
      <c r="K262" s="6">
        <f>ROUND(K272,2)</f>
        <v>5.44</v>
      </c>
      <c r="L262" s="4"/>
      <c r="M262" s="4"/>
      <c r="N262" s="4"/>
      <c r="O262" s="4"/>
      <c r="P262" s="4"/>
      <c r="Q262" s="4"/>
      <c r="R262" s="4"/>
      <c r="S262" s="4"/>
      <c r="T262" s="4"/>
      <c r="U262" s="4"/>
      <c r="V262" s="4"/>
      <c r="W262" s="4"/>
      <c r="X262" s="4"/>
      <c r="Y262" s="4"/>
      <c r="Z262" s="4"/>
      <c r="AA262" s="4"/>
    </row>
    <row r="263" spans="1:27" x14ac:dyDescent="0.25">
      <c r="B263" s="7" t="s">
        <v>11</v>
      </c>
    </row>
    <row r="264" spans="1:27" x14ac:dyDescent="0.25">
      <c r="B264" t="s">
        <v>18</v>
      </c>
      <c r="C264" t="s">
        <v>13</v>
      </c>
      <c r="D264" t="s">
        <v>19</v>
      </c>
      <c r="E264" s="8">
        <v>6.7000000000000002E-3</v>
      </c>
      <c r="F264" t="s">
        <v>15</v>
      </c>
      <c r="G264" t="s">
        <v>16</v>
      </c>
      <c r="H264" s="9">
        <v>25.13</v>
      </c>
      <c r="I264" t="s">
        <v>17</v>
      </c>
      <c r="J264" s="10">
        <f>ROUND(E264/I262* H264,5)</f>
        <v>0.16836999999999999</v>
      </c>
      <c r="K264" s="11"/>
    </row>
    <row r="265" spans="1:27" x14ac:dyDescent="0.25">
      <c r="D265" s="12" t="s">
        <v>20</v>
      </c>
      <c r="E265" s="11"/>
      <c r="H265" s="11"/>
      <c r="K265" s="9">
        <f>SUM(J264:J264)</f>
        <v>0.16836999999999999</v>
      </c>
    </row>
    <row r="266" spans="1:27" x14ac:dyDescent="0.25">
      <c r="B266" s="7" t="s">
        <v>21</v>
      </c>
      <c r="E266" s="11"/>
      <c r="H266" s="11"/>
      <c r="K266" s="11"/>
    </row>
    <row r="267" spans="1:27" x14ac:dyDescent="0.25">
      <c r="B267" t="s">
        <v>62</v>
      </c>
      <c r="C267" t="s">
        <v>13</v>
      </c>
      <c r="D267" t="s">
        <v>63</v>
      </c>
      <c r="E267" s="8">
        <v>5.33E-2</v>
      </c>
      <c r="F267" t="s">
        <v>15</v>
      </c>
      <c r="G267" t="s">
        <v>16</v>
      </c>
      <c r="H267" s="9">
        <v>98.75</v>
      </c>
      <c r="I267" t="s">
        <v>17</v>
      </c>
      <c r="J267" s="10">
        <f>ROUND(E267/I262* H267,5)</f>
        <v>5.2633799999999997</v>
      </c>
      <c r="K267" s="11"/>
    </row>
    <row r="268" spans="1:27" x14ac:dyDescent="0.25">
      <c r="D268" s="12" t="s">
        <v>24</v>
      </c>
      <c r="E268" s="11"/>
      <c r="H268" s="11"/>
      <c r="K268" s="9">
        <f>SUM(J267:J267)</f>
        <v>5.2633799999999997</v>
      </c>
    </row>
    <row r="269" spans="1:27" x14ac:dyDescent="0.25">
      <c r="E269" s="11"/>
      <c r="H269" s="11"/>
      <c r="K269" s="11"/>
    </row>
    <row r="270" spans="1:27" x14ac:dyDescent="0.25">
      <c r="D270" s="12" t="s">
        <v>32</v>
      </c>
      <c r="E270" s="11"/>
      <c r="H270" s="11">
        <v>2</v>
      </c>
      <c r="I270" t="s">
        <v>33</v>
      </c>
      <c r="J270">
        <f>ROUND(H270/100*K265,5)</f>
        <v>3.3700000000000002E-3</v>
      </c>
      <c r="K270" s="11"/>
    </row>
    <row r="271" spans="1:27" x14ac:dyDescent="0.25">
      <c r="D271" s="12" t="s">
        <v>34</v>
      </c>
      <c r="E271" s="11"/>
      <c r="H271" s="11"/>
      <c r="K271" s="13">
        <f>SUM(J263:J270)</f>
        <v>5.4351200000000004</v>
      </c>
    </row>
    <row r="272" spans="1:27" x14ac:dyDescent="0.25">
      <c r="D272" s="12" t="s">
        <v>35</v>
      </c>
      <c r="E272" s="11"/>
      <c r="H272" s="11"/>
      <c r="K272" s="13">
        <f>SUM(K271:K271)</f>
        <v>5.4351200000000004</v>
      </c>
    </row>
    <row r="274" spans="1:27" ht="45" customHeight="1" x14ac:dyDescent="0.25">
      <c r="A274" s="3"/>
      <c r="B274" s="3" t="s">
        <v>95</v>
      </c>
      <c r="C274" s="4" t="s">
        <v>27</v>
      </c>
      <c r="D274" s="70" t="s">
        <v>96</v>
      </c>
      <c r="E274" s="71"/>
      <c r="F274" s="71"/>
      <c r="G274" s="4"/>
      <c r="H274" s="5" t="s">
        <v>10</v>
      </c>
      <c r="I274" s="72">
        <v>1</v>
      </c>
      <c r="J274" s="73"/>
      <c r="K274" s="6">
        <f>ROUND(K285,2)</f>
        <v>8.48</v>
      </c>
      <c r="L274" s="4"/>
      <c r="M274" s="4"/>
      <c r="N274" s="4"/>
      <c r="O274" s="4"/>
      <c r="P274" s="4"/>
      <c r="Q274" s="4"/>
      <c r="R274" s="4"/>
      <c r="S274" s="4"/>
      <c r="T274" s="4"/>
      <c r="U274" s="4"/>
      <c r="V274" s="4"/>
      <c r="W274" s="4"/>
      <c r="X274" s="4"/>
      <c r="Y274" s="4"/>
      <c r="Z274" s="4"/>
      <c r="AA274" s="4"/>
    </row>
    <row r="275" spans="1:27" x14ac:dyDescent="0.25">
      <c r="B275" s="7" t="s">
        <v>11</v>
      </c>
    </row>
    <row r="276" spans="1:27" x14ac:dyDescent="0.25">
      <c r="B276" t="s">
        <v>18</v>
      </c>
      <c r="C276" t="s">
        <v>13</v>
      </c>
      <c r="D276" t="s">
        <v>19</v>
      </c>
      <c r="E276" s="8">
        <v>1.17E-2</v>
      </c>
      <c r="F276" t="s">
        <v>15</v>
      </c>
      <c r="G276" t="s">
        <v>16</v>
      </c>
      <c r="H276" s="9">
        <v>25.13</v>
      </c>
      <c r="I276" t="s">
        <v>17</v>
      </c>
      <c r="J276" s="10">
        <f>ROUND(E276/I274* H276,5)</f>
        <v>0.29402</v>
      </c>
      <c r="K276" s="11"/>
    </row>
    <row r="277" spans="1:27" x14ac:dyDescent="0.25">
      <c r="D277" s="12" t="s">
        <v>20</v>
      </c>
      <c r="E277" s="11"/>
      <c r="H277" s="11"/>
      <c r="K277" s="9">
        <f>SUM(J276:J276)</f>
        <v>0.29402</v>
      </c>
    </row>
    <row r="278" spans="1:27" x14ac:dyDescent="0.25">
      <c r="B278" s="7" t="s">
        <v>21</v>
      </c>
      <c r="E278" s="11"/>
      <c r="H278" s="11"/>
      <c r="K278" s="11"/>
    </row>
    <row r="279" spans="1:27" x14ac:dyDescent="0.25">
      <c r="B279" t="s">
        <v>62</v>
      </c>
      <c r="C279" t="s">
        <v>13</v>
      </c>
      <c r="D279" t="s">
        <v>63</v>
      </c>
      <c r="E279" s="8">
        <v>6.6699999999999995E-2</v>
      </c>
      <c r="F279" t="s">
        <v>15</v>
      </c>
      <c r="G279" t="s">
        <v>16</v>
      </c>
      <c r="H279" s="9">
        <v>98.75</v>
      </c>
      <c r="I279" t="s">
        <v>17</v>
      </c>
      <c r="J279" s="10">
        <f>ROUND(E279/I274* H279,5)</f>
        <v>6.5866300000000004</v>
      </c>
      <c r="K279" s="11"/>
    </row>
    <row r="280" spans="1:27" x14ac:dyDescent="0.25">
      <c r="B280" t="s">
        <v>97</v>
      </c>
      <c r="C280" t="s">
        <v>13</v>
      </c>
      <c r="D280" t="s">
        <v>98</v>
      </c>
      <c r="E280" s="8">
        <v>2.6700000000000002E-2</v>
      </c>
      <c r="F280" t="s">
        <v>15</v>
      </c>
      <c r="G280" t="s">
        <v>16</v>
      </c>
      <c r="H280" s="9">
        <v>59.75</v>
      </c>
      <c r="I280" t="s">
        <v>17</v>
      </c>
      <c r="J280" s="10">
        <f>ROUND(E280/I274* H280,5)</f>
        <v>1.5953299999999999</v>
      </c>
      <c r="K280" s="11"/>
    </row>
    <row r="281" spans="1:27" x14ac:dyDescent="0.25">
      <c r="D281" s="12" t="s">
        <v>24</v>
      </c>
      <c r="E281" s="11"/>
      <c r="H281" s="11"/>
      <c r="K281" s="9">
        <f>SUM(J279:J280)</f>
        <v>8.1819600000000001</v>
      </c>
    </row>
    <row r="282" spans="1:27" x14ac:dyDescent="0.25">
      <c r="E282" s="11"/>
      <c r="H282" s="11"/>
      <c r="K282" s="11"/>
    </row>
    <row r="283" spans="1:27" x14ac:dyDescent="0.25">
      <c r="D283" s="12" t="s">
        <v>32</v>
      </c>
      <c r="E283" s="11"/>
      <c r="H283" s="11">
        <v>2</v>
      </c>
      <c r="I283" t="s">
        <v>33</v>
      </c>
      <c r="J283">
        <f>ROUND(H283/100*K277,5)</f>
        <v>5.8799999999999998E-3</v>
      </c>
      <c r="K283" s="11"/>
    </row>
    <row r="284" spans="1:27" x14ac:dyDescent="0.25">
      <c r="D284" s="12" t="s">
        <v>34</v>
      </c>
      <c r="E284" s="11"/>
      <c r="H284" s="11"/>
      <c r="K284" s="13">
        <f>SUM(J275:J283)</f>
        <v>8.4818599999999993</v>
      </c>
    </row>
    <row r="285" spans="1:27" x14ac:dyDescent="0.25">
      <c r="D285" s="12" t="s">
        <v>35</v>
      </c>
      <c r="E285" s="11"/>
      <c r="H285" s="11"/>
      <c r="K285" s="13">
        <f>SUM(K284:K284)</f>
        <v>8.4818599999999993</v>
      </c>
    </row>
    <row r="287" spans="1:27" ht="45" customHeight="1" x14ac:dyDescent="0.25">
      <c r="A287" s="3"/>
      <c r="B287" s="3" t="s">
        <v>99</v>
      </c>
      <c r="C287" s="4" t="s">
        <v>27</v>
      </c>
      <c r="D287" s="70" t="s">
        <v>100</v>
      </c>
      <c r="E287" s="71"/>
      <c r="F287" s="71"/>
      <c r="G287" s="4"/>
      <c r="H287" s="5" t="s">
        <v>10</v>
      </c>
      <c r="I287" s="72">
        <v>1</v>
      </c>
      <c r="J287" s="73"/>
      <c r="K287" s="6">
        <f>ROUND(K297,2)</f>
        <v>8.16</v>
      </c>
      <c r="L287" s="4"/>
      <c r="M287" s="4"/>
      <c r="N287" s="4"/>
      <c r="O287" s="4"/>
      <c r="P287" s="4"/>
      <c r="Q287" s="4"/>
      <c r="R287" s="4"/>
      <c r="S287" s="4"/>
      <c r="T287" s="4"/>
      <c r="U287" s="4"/>
      <c r="V287" s="4"/>
      <c r="W287" s="4"/>
      <c r="X287" s="4"/>
      <c r="Y287" s="4"/>
      <c r="Z287" s="4"/>
      <c r="AA287" s="4"/>
    </row>
    <row r="288" spans="1:27" x14ac:dyDescent="0.25">
      <c r="B288" s="7" t="s">
        <v>11</v>
      </c>
    </row>
    <row r="289" spans="1:27" x14ac:dyDescent="0.25">
      <c r="B289" t="s">
        <v>18</v>
      </c>
      <c r="C289" t="s">
        <v>13</v>
      </c>
      <c r="D289" t="s">
        <v>19</v>
      </c>
      <c r="E289" s="8">
        <v>0.01</v>
      </c>
      <c r="F289" t="s">
        <v>15</v>
      </c>
      <c r="G289" t="s">
        <v>16</v>
      </c>
      <c r="H289" s="9">
        <v>25.13</v>
      </c>
      <c r="I289" t="s">
        <v>17</v>
      </c>
      <c r="J289" s="10">
        <f>ROUND(E289/I287* H289,5)</f>
        <v>0.25130000000000002</v>
      </c>
      <c r="K289" s="11"/>
    </row>
    <row r="290" spans="1:27" x14ac:dyDescent="0.25">
      <c r="D290" s="12" t="s">
        <v>20</v>
      </c>
      <c r="E290" s="11"/>
      <c r="H290" s="11"/>
      <c r="K290" s="9">
        <f>SUM(J289:J289)</f>
        <v>0.25130000000000002</v>
      </c>
    </row>
    <row r="291" spans="1:27" x14ac:dyDescent="0.25">
      <c r="B291" s="7" t="s">
        <v>21</v>
      </c>
      <c r="E291" s="11"/>
      <c r="H291" s="11"/>
      <c r="K291" s="11"/>
    </row>
    <row r="292" spans="1:27" x14ac:dyDescent="0.25">
      <c r="B292" t="s">
        <v>62</v>
      </c>
      <c r="C292" t="s">
        <v>13</v>
      </c>
      <c r="D292" t="s">
        <v>63</v>
      </c>
      <c r="E292" s="8">
        <v>0.08</v>
      </c>
      <c r="F292" t="s">
        <v>15</v>
      </c>
      <c r="G292" t="s">
        <v>16</v>
      </c>
      <c r="H292" s="9">
        <v>98.75</v>
      </c>
      <c r="I292" t="s">
        <v>17</v>
      </c>
      <c r="J292" s="10">
        <f>ROUND(E292/I287* H292,5)</f>
        <v>7.9</v>
      </c>
      <c r="K292" s="11"/>
    </row>
    <row r="293" spans="1:27" x14ac:dyDescent="0.25">
      <c r="D293" s="12" t="s">
        <v>24</v>
      </c>
      <c r="E293" s="11"/>
      <c r="H293" s="11"/>
      <c r="K293" s="9">
        <f>SUM(J292:J292)</f>
        <v>7.9</v>
      </c>
    </row>
    <row r="294" spans="1:27" x14ac:dyDescent="0.25">
      <c r="E294" s="11"/>
      <c r="H294" s="11"/>
      <c r="K294" s="11"/>
    </row>
    <row r="295" spans="1:27" x14ac:dyDescent="0.25">
      <c r="D295" s="12" t="s">
        <v>32</v>
      </c>
      <c r="E295" s="11"/>
      <c r="H295" s="11">
        <v>2</v>
      </c>
      <c r="I295" t="s">
        <v>33</v>
      </c>
      <c r="J295">
        <f>ROUND(H295/100*K290,5)</f>
        <v>5.0299999999999997E-3</v>
      </c>
      <c r="K295" s="11"/>
    </row>
    <row r="296" spans="1:27" x14ac:dyDescent="0.25">
      <c r="D296" s="12" t="s">
        <v>34</v>
      </c>
      <c r="E296" s="11"/>
      <c r="H296" s="11"/>
      <c r="K296" s="13">
        <f>SUM(J288:J295)</f>
        <v>8.1563300000000005</v>
      </c>
    </row>
    <row r="297" spans="1:27" x14ac:dyDescent="0.25">
      <c r="D297" s="12" t="s">
        <v>35</v>
      </c>
      <c r="E297" s="11"/>
      <c r="H297" s="11"/>
      <c r="K297" s="13">
        <f>SUM(K296:K296)</f>
        <v>8.1563300000000005</v>
      </c>
    </row>
    <row r="299" spans="1:27" ht="45" customHeight="1" x14ac:dyDescent="0.25">
      <c r="A299" s="3"/>
      <c r="B299" s="3" t="s">
        <v>101</v>
      </c>
      <c r="C299" s="4" t="s">
        <v>27</v>
      </c>
      <c r="D299" s="70" t="s">
        <v>102</v>
      </c>
      <c r="E299" s="71"/>
      <c r="F299" s="71"/>
      <c r="G299" s="4"/>
      <c r="H299" s="5" t="s">
        <v>10</v>
      </c>
      <c r="I299" s="72">
        <v>1</v>
      </c>
      <c r="J299" s="73"/>
      <c r="K299" s="6">
        <f>ROUND(K310,2)</f>
        <v>3.37</v>
      </c>
      <c r="L299" s="4"/>
      <c r="M299" s="4"/>
      <c r="N299" s="4"/>
      <c r="O299" s="4"/>
      <c r="P299" s="4"/>
      <c r="Q299" s="4"/>
      <c r="R299" s="4"/>
      <c r="S299" s="4"/>
      <c r="T299" s="4"/>
      <c r="U299" s="4"/>
      <c r="V299" s="4"/>
      <c r="W299" s="4"/>
      <c r="X299" s="4"/>
      <c r="Y299" s="4"/>
      <c r="Z299" s="4"/>
      <c r="AA299" s="4"/>
    </row>
    <row r="300" spans="1:27" x14ac:dyDescent="0.25">
      <c r="B300" s="7" t="s">
        <v>11</v>
      </c>
    </row>
    <row r="301" spans="1:27" x14ac:dyDescent="0.25">
      <c r="B301" t="s">
        <v>18</v>
      </c>
      <c r="C301" t="s">
        <v>13</v>
      </c>
      <c r="D301" t="s">
        <v>19</v>
      </c>
      <c r="E301" s="8">
        <v>6.3E-3</v>
      </c>
      <c r="F301" t="s">
        <v>15</v>
      </c>
      <c r="G301" t="s">
        <v>16</v>
      </c>
      <c r="H301" s="9">
        <v>25.13</v>
      </c>
      <c r="I301" t="s">
        <v>17</v>
      </c>
      <c r="J301" s="10">
        <f>ROUND(E301/I299* H301,5)</f>
        <v>0.15831999999999999</v>
      </c>
      <c r="K301" s="11"/>
    </row>
    <row r="302" spans="1:27" x14ac:dyDescent="0.25">
      <c r="D302" s="12" t="s">
        <v>20</v>
      </c>
      <c r="E302" s="11"/>
      <c r="H302" s="11"/>
      <c r="K302" s="9">
        <f>SUM(J301:J301)</f>
        <v>0.15831999999999999</v>
      </c>
    </row>
    <row r="303" spans="1:27" x14ac:dyDescent="0.25">
      <c r="B303" s="7" t="s">
        <v>21</v>
      </c>
      <c r="E303" s="11"/>
      <c r="H303" s="11"/>
      <c r="K303" s="11"/>
    </row>
    <row r="304" spans="1:27" x14ac:dyDescent="0.25">
      <c r="B304" t="s">
        <v>60</v>
      </c>
      <c r="C304" t="s">
        <v>13</v>
      </c>
      <c r="D304" t="s">
        <v>61</v>
      </c>
      <c r="E304" s="8">
        <v>5.5999999999999999E-3</v>
      </c>
      <c r="F304" t="s">
        <v>15</v>
      </c>
      <c r="G304" t="s">
        <v>16</v>
      </c>
      <c r="H304" s="9">
        <v>98.75</v>
      </c>
      <c r="I304" t="s">
        <v>17</v>
      </c>
      <c r="J304" s="10">
        <f>ROUND(E304/I299* H304,5)</f>
        <v>0.55300000000000005</v>
      </c>
      <c r="K304" s="11"/>
    </row>
    <row r="305" spans="1:27" x14ac:dyDescent="0.25">
      <c r="B305" t="s">
        <v>97</v>
      </c>
      <c r="C305" t="s">
        <v>13</v>
      </c>
      <c r="D305" t="s">
        <v>98</v>
      </c>
      <c r="E305" s="8">
        <v>4.4400000000000002E-2</v>
      </c>
      <c r="F305" t="s">
        <v>15</v>
      </c>
      <c r="G305" t="s">
        <v>16</v>
      </c>
      <c r="H305" s="9">
        <v>59.75</v>
      </c>
      <c r="I305" t="s">
        <v>17</v>
      </c>
      <c r="J305" s="10">
        <f>ROUND(E305/I299* H305,5)</f>
        <v>2.6528999999999998</v>
      </c>
      <c r="K305" s="11"/>
    </row>
    <row r="306" spans="1:27" x14ac:dyDescent="0.25">
      <c r="D306" s="12" t="s">
        <v>24</v>
      </c>
      <c r="E306" s="11"/>
      <c r="H306" s="11"/>
      <c r="K306" s="9">
        <f>SUM(J304:J305)</f>
        <v>3.2058999999999997</v>
      </c>
    </row>
    <row r="307" spans="1:27" x14ac:dyDescent="0.25">
      <c r="E307" s="11"/>
      <c r="H307" s="11"/>
      <c r="K307" s="11"/>
    </row>
    <row r="308" spans="1:27" x14ac:dyDescent="0.25">
      <c r="D308" s="12" t="s">
        <v>32</v>
      </c>
      <c r="E308" s="11"/>
      <c r="H308" s="11">
        <v>2</v>
      </c>
      <c r="I308" t="s">
        <v>33</v>
      </c>
      <c r="J308">
        <f>ROUND(H308/100*K302,5)</f>
        <v>3.1700000000000001E-3</v>
      </c>
      <c r="K308" s="11"/>
    </row>
    <row r="309" spans="1:27" x14ac:dyDescent="0.25">
      <c r="D309" s="12" t="s">
        <v>34</v>
      </c>
      <c r="E309" s="11"/>
      <c r="H309" s="11"/>
      <c r="K309" s="13">
        <f>SUM(J300:J308)</f>
        <v>3.3673899999999999</v>
      </c>
    </row>
    <row r="310" spans="1:27" x14ac:dyDescent="0.25">
      <c r="D310" s="12" t="s">
        <v>35</v>
      </c>
      <c r="E310" s="11"/>
      <c r="H310" s="11"/>
      <c r="K310" s="13">
        <f>SUM(K309:K309)</f>
        <v>3.3673899999999999</v>
      </c>
    </row>
    <row r="312" spans="1:27" ht="45" customHeight="1" x14ac:dyDescent="0.25">
      <c r="A312" s="3"/>
      <c r="B312" s="3" t="s">
        <v>103</v>
      </c>
      <c r="C312" s="4" t="s">
        <v>8</v>
      </c>
      <c r="D312" s="70" t="s">
        <v>104</v>
      </c>
      <c r="E312" s="71"/>
      <c r="F312" s="71"/>
      <c r="G312" s="4"/>
      <c r="H312" s="5" t="s">
        <v>10</v>
      </c>
      <c r="I312" s="72">
        <v>1</v>
      </c>
      <c r="J312" s="73"/>
      <c r="K312" s="6">
        <f>ROUND(K328,2)</f>
        <v>1.41</v>
      </c>
      <c r="L312" s="4"/>
      <c r="M312" s="4"/>
      <c r="N312" s="4"/>
      <c r="O312" s="4"/>
      <c r="P312" s="4"/>
      <c r="Q312" s="4"/>
      <c r="R312" s="4"/>
      <c r="S312" s="4"/>
      <c r="T312" s="4"/>
      <c r="U312" s="4"/>
      <c r="V312" s="4"/>
      <c r="W312" s="4"/>
      <c r="X312" s="4"/>
      <c r="Y312" s="4"/>
      <c r="Z312" s="4"/>
      <c r="AA312" s="4"/>
    </row>
    <row r="313" spans="1:27" x14ac:dyDescent="0.25">
      <c r="B313" s="7" t="s">
        <v>11</v>
      </c>
    </row>
    <row r="314" spans="1:27" x14ac:dyDescent="0.25">
      <c r="B314" t="s">
        <v>18</v>
      </c>
      <c r="C314" t="s">
        <v>13</v>
      </c>
      <c r="D314" t="s">
        <v>19</v>
      </c>
      <c r="E314" s="8">
        <v>5.7000000000000002E-3</v>
      </c>
      <c r="F314" t="s">
        <v>15</v>
      </c>
      <c r="G314" t="s">
        <v>16</v>
      </c>
      <c r="H314" s="9">
        <v>25.13</v>
      </c>
      <c r="I314" t="s">
        <v>17</v>
      </c>
      <c r="J314" s="10">
        <f>ROUND(E314/I312* H314,5)</f>
        <v>0.14324000000000001</v>
      </c>
      <c r="K314" s="11"/>
    </row>
    <row r="315" spans="1:27" x14ac:dyDescent="0.25">
      <c r="B315" t="s">
        <v>12</v>
      </c>
      <c r="C315" t="s">
        <v>13</v>
      </c>
      <c r="D315" t="s">
        <v>14</v>
      </c>
      <c r="E315" s="8">
        <v>2.29E-2</v>
      </c>
      <c r="F315" t="s">
        <v>15</v>
      </c>
      <c r="G315" t="s">
        <v>16</v>
      </c>
      <c r="H315" s="9">
        <v>23.21</v>
      </c>
      <c r="I315" t="s">
        <v>17</v>
      </c>
      <c r="J315" s="10">
        <f>ROUND(E315/I312* H315,5)</f>
        <v>0.53151000000000004</v>
      </c>
      <c r="K315" s="11"/>
    </row>
    <row r="316" spans="1:27" x14ac:dyDescent="0.25">
      <c r="B316" t="s">
        <v>46</v>
      </c>
      <c r="C316" t="s">
        <v>13</v>
      </c>
      <c r="D316" t="s">
        <v>47</v>
      </c>
      <c r="E316" s="8">
        <v>2.29E-2</v>
      </c>
      <c r="F316" t="s">
        <v>15</v>
      </c>
      <c r="G316" t="s">
        <v>16</v>
      </c>
      <c r="H316" s="9">
        <v>23.85</v>
      </c>
      <c r="I316" t="s">
        <v>17</v>
      </c>
      <c r="J316" s="10">
        <f>ROUND(E316/I312* H316,5)</f>
        <v>0.54617000000000004</v>
      </c>
      <c r="K316" s="11"/>
    </row>
    <row r="317" spans="1:27" x14ac:dyDescent="0.25">
      <c r="D317" s="12" t="s">
        <v>20</v>
      </c>
      <c r="E317" s="11"/>
      <c r="H317" s="11"/>
      <c r="K317" s="9">
        <f>SUM(J314:J316)</f>
        <v>1.22092</v>
      </c>
    </row>
    <row r="318" spans="1:27" x14ac:dyDescent="0.25">
      <c r="B318" s="7" t="s">
        <v>21</v>
      </c>
      <c r="E318" s="11"/>
      <c r="H318" s="11"/>
      <c r="K318" s="11"/>
    </row>
    <row r="319" spans="1:27" x14ac:dyDescent="0.25">
      <c r="B319" t="s">
        <v>105</v>
      </c>
      <c r="C319" t="s">
        <v>13</v>
      </c>
      <c r="D319" t="s">
        <v>106</v>
      </c>
      <c r="E319" s="8">
        <v>2.29E-2</v>
      </c>
      <c r="F319" t="s">
        <v>15</v>
      </c>
      <c r="G319" t="s">
        <v>16</v>
      </c>
      <c r="H319" s="9">
        <v>3.8</v>
      </c>
      <c r="I319" t="s">
        <v>17</v>
      </c>
      <c r="J319" s="10">
        <f>ROUND(E319/I312* H319,5)</f>
        <v>8.702E-2</v>
      </c>
      <c r="K319" s="11"/>
    </row>
    <row r="320" spans="1:27" x14ac:dyDescent="0.25">
      <c r="D320" s="12" t="s">
        <v>24</v>
      </c>
      <c r="E320" s="11"/>
      <c r="H320" s="11"/>
      <c r="K320" s="9">
        <f>SUM(J319:J319)</f>
        <v>8.702E-2</v>
      </c>
    </row>
    <row r="321" spans="1:27" x14ac:dyDescent="0.25">
      <c r="B321" s="7" t="s">
        <v>25</v>
      </c>
      <c r="E321" s="11"/>
      <c r="H321" s="11"/>
      <c r="K321" s="11"/>
    </row>
    <row r="322" spans="1:27" x14ac:dyDescent="0.25">
      <c r="B322" t="s">
        <v>29</v>
      </c>
      <c r="C322" t="s">
        <v>27</v>
      </c>
      <c r="D322" t="s">
        <v>30</v>
      </c>
      <c r="E322" s="8">
        <v>1E-4</v>
      </c>
      <c r="G322" t="s">
        <v>16</v>
      </c>
      <c r="H322" s="9">
        <v>1.56</v>
      </c>
      <c r="I322" t="s">
        <v>17</v>
      </c>
      <c r="J322" s="10">
        <f>ROUND(E322* H322,5)</f>
        <v>1.6000000000000001E-4</v>
      </c>
      <c r="K322" s="11"/>
    </row>
    <row r="323" spans="1:27" x14ac:dyDescent="0.25">
      <c r="B323" t="s">
        <v>107</v>
      </c>
      <c r="C323" t="s">
        <v>108</v>
      </c>
      <c r="D323" t="s">
        <v>109</v>
      </c>
      <c r="E323" s="8">
        <v>6.0000000000000001E-3</v>
      </c>
      <c r="G323" t="s">
        <v>16</v>
      </c>
      <c r="H323" s="9">
        <v>12.42</v>
      </c>
      <c r="I323" t="s">
        <v>17</v>
      </c>
      <c r="J323" s="10">
        <f>ROUND(E323* H323,5)</f>
        <v>7.4520000000000003E-2</v>
      </c>
      <c r="K323" s="11"/>
    </row>
    <row r="324" spans="1:27" x14ac:dyDescent="0.25">
      <c r="D324" s="12" t="s">
        <v>31</v>
      </c>
      <c r="E324" s="11"/>
      <c r="H324" s="11"/>
      <c r="K324" s="9">
        <f>SUM(J322:J323)</f>
        <v>7.4679999999999996E-2</v>
      </c>
    </row>
    <row r="325" spans="1:27" x14ac:dyDescent="0.25">
      <c r="E325" s="11"/>
      <c r="H325" s="11"/>
      <c r="K325" s="11"/>
    </row>
    <row r="326" spans="1:27" x14ac:dyDescent="0.25">
      <c r="D326" s="12" t="s">
        <v>32</v>
      </c>
      <c r="E326" s="11"/>
      <c r="H326" s="11">
        <v>2</v>
      </c>
      <c r="I326" t="s">
        <v>33</v>
      </c>
      <c r="J326">
        <f>ROUND(H326/100*K317,5)</f>
        <v>2.4420000000000001E-2</v>
      </c>
      <c r="K326" s="11"/>
    </row>
    <row r="327" spans="1:27" x14ac:dyDescent="0.25">
      <c r="D327" s="12" t="s">
        <v>34</v>
      </c>
      <c r="E327" s="11"/>
      <c r="H327" s="11"/>
      <c r="K327" s="13">
        <f>SUM(J313:J326)</f>
        <v>1.4070400000000001</v>
      </c>
    </row>
    <row r="328" spans="1:27" x14ac:dyDescent="0.25">
      <c r="D328" s="12" t="s">
        <v>35</v>
      </c>
      <c r="E328" s="11"/>
      <c r="H328" s="11"/>
      <c r="K328" s="13">
        <f>SUM(K327:K327)</f>
        <v>1.4070400000000001</v>
      </c>
    </row>
    <row r="330" spans="1:27" ht="45" customHeight="1" x14ac:dyDescent="0.25">
      <c r="A330" s="3"/>
      <c r="B330" s="3" t="s">
        <v>110</v>
      </c>
      <c r="C330" s="4" t="s">
        <v>8</v>
      </c>
      <c r="D330" s="70" t="s">
        <v>111</v>
      </c>
      <c r="E330" s="71"/>
      <c r="F330" s="71"/>
      <c r="G330" s="4"/>
      <c r="H330" s="5" t="s">
        <v>10</v>
      </c>
      <c r="I330" s="72">
        <v>1</v>
      </c>
      <c r="J330" s="73"/>
      <c r="K330" s="6">
        <f>ROUND(K345,2)</f>
        <v>3.77</v>
      </c>
      <c r="L330" s="4"/>
      <c r="M330" s="4"/>
      <c r="N330" s="4"/>
      <c r="O330" s="4"/>
      <c r="P330" s="4"/>
      <c r="Q330" s="4"/>
      <c r="R330" s="4"/>
      <c r="S330" s="4"/>
      <c r="T330" s="4"/>
      <c r="U330" s="4"/>
      <c r="V330" s="4"/>
      <c r="W330" s="4"/>
      <c r="X330" s="4"/>
      <c r="Y330" s="4"/>
      <c r="Z330" s="4"/>
      <c r="AA330" s="4"/>
    </row>
    <row r="331" spans="1:27" x14ac:dyDescent="0.25">
      <c r="B331" s="7" t="s">
        <v>11</v>
      </c>
    </row>
    <row r="332" spans="1:27" x14ac:dyDescent="0.25">
      <c r="B332" t="s">
        <v>18</v>
      </c>
      <c r="C332" t="s">
        <v>13</v>
      </c>
      <c r="D332" t="s">
        <v>19</v>
      </c>
      <c r="E332" s="8">
        <v>1.54E-2</v>
      </c>
      <c r="F332" t="s">
        <v>15</v>
      </c>
      <c r="G332" t="s">
        <v>16</v>
      </c>
      <c r="H332" s="9">
        <v>25.13</v>
      </c>
      <c r="I332" t="s">
        <v>17</v>
      </c>
      <c r="J332" s="10">
        <f>ROUND(E332/I330* H332,5)</f>
        <v>0.38700000000000001</v>
      </c>
      <c r="K332" s="11"/>
    </row>
    <row r="333" spans="1:27" x14ac:dyDescent="0.25">
      <c r="B333" t="s">
        <v>12</v>
      </c>
      <c r="C333" t="s">
        <v>13</v>
      </c>
      <c r="D333" t="s">
        <v>14</v>
      </c>
      <c r="E333" s="8">
        <v>6.1499999999999999E-2</v>
      </c>
      <c r="F333" t="s">
        <v>15</v>
      </c>
      <c r="G333" t="s">
        <v>16</v>
      </c>
      <c r="H333" s="9">
        <v>23.21</v>
      </c>
      <c r="I333" t="s">
        <v>17</v>
      </c>
      <c r="J333" s="10">
        <f>ROUND(E333/I330* H333,5)</f>
        <v>1.4274199999999999</v>
      </c>
      <c r="K333" s="11"/>
    </row>
    <row r="334" spans="1:27" x14ac:dyDescent="0.25">
      <c r="B334" t="s">
        <v>46</v>
      </c>
      <c r="C334" t="s">
        <v>13</v>
      </c>
      <c r="D334" t="s">
        <v>47</v>
      </c>
      <c r="E334" s="8">
        <v>6.1499999999999999E-2</v>
      </c>
      <c r="F334" t="s">
        <v>15</v>
      </c>
      <c r="G334" t="s">
        <v>16</v>
      </c>
      <c r="H334" s="9">
        <v>23.85</v>
      </c>
      <c r="I334" t="s">
        <v>17</v>
      </c>
      <c r="J334" s="10">
        <f>ROUND(E334/I330* H334,5)</f>
        <v>1.46678</v>
      </c>
      <c r="K334" s="11"/>
    </row>
    <row r="335" spans="1:27" x14ac:dyDescent="0.25">
      <c r="D335" s="12" t="s">
        <v>20</v>
      </c>
      <c r="E335" s="11"/>
      <c r="H335" s="11"/>
      <c r="K335" s="9">
        <f>SUM(J332:J334)</f>
        <v>3.2812000000000001</v>
      </c>
    </row>
    <row r="336" spans="1:27" x14ac:dyDescent="0.25">
      <c r="B336" s="7" t="s">
        <v>21</v>
      </c>
      <c r="E336" s="11"/>
      <c r="H336" s="11"/>
      <c r="K336" s="11"/>
    </row>
    <row r="337" spans="2:11" x14ac:dyDescent="0.25">
      <c r="B337" t="s">
        <v>105</v>
      </c>
      <c r="C337" t="s">
        <v>13</v>
      </c>
      <c r="D337" t="s">
        <v>106</v>
      </c>
      <c r="E337" s="8">
        <v>6.1499999999999999E-2</v>
      </c>
      <c r="F337" t="s">
        <v>15</v>
      </c>
      <c r="G337" t="s">
        <v>16</v>
      </c>
      <c r="H337" s="9">
        <v>3.8</v>
      </c>
      <c r="I337" t="s">
        <v>17</v>
      </c>
      <c r="J337" s="10">
        <f>ROUND(E337/I330* H337,5)</f>
        <v>0.23369999999999999</v>
      </c>
      <c r="K337" s="11"/>
    </row>
    <row r="338" spans="2:11" x14ac:dyDescent="0.25">
      <c r="D338" s="12" t="s">
        <v>24</v>
      </c>
      <c r="E338" s="11"/>
      <c r="H338" s="11"/>
      <c r="K338" s="9">
        <f>SUM(J337:J337)</f>
        <v>0.23369999999999999</v>
      </c>
    </row>
    <row r="339" spans="2:11" x14ac:dyDescent="0.25">
      <c r="B339" s="7" t="s">
        <v>25</v>
      </c>
      <c r="E339" s="11"/>
      <c r="H339" s="11"/>
      <c r="K339" s="11"/>
    </row>
    <row r="340" spans="2:11" x14ac:dyDescent="0.25">
      <c r="B340" t="s">
        <v>29</v>
      </c>
      <c r="C340" t="s">
        <v>27</v>
      </c>
      <c r="D340" t="s">
        <v>30</v>
      </c>
      <c r="E340" s="8">
        <v>2.0000000000000001E-4</v>
      </c>
      <c r="G340" t="s">
        <v>16</v>
      </c>
      <c r="H340" s="9">
        <v>1.56</v>
      </c>
      <c r="I340" t="s">
        <v>17</v>
      </c>
      <c r="J340" s="10">
        <f>ROUND(E340* H340,5)</f>
        <v>3.1E-4</v>
      </c>
      <c r="K340" s="11"/>
    </row>
    <row r="341" spans="2:11" x14ac:dyDescent="0.25">
      <c r="B341" t="s">
        <v>107</v>
      </c>
      <c r="C341" t="s">
        <v>108</v>
      </c>
      <c r="D341" t="s">
        <v>109</v>
      </c>
      <c r="E341" s="8">
        <v>1.4999999999999999E-2</v>
      </c>
      <c r="G341" t="s">
        <v>16</v>
      </c>
      <c r="H341" s="9">
        <v>12.42</v>
      </c>
      <c r="I341" t="s">
        <v>17</v>
      </c>
      <c r="J341" s="10">
        <f>ROUND(E341* H341,5)</f>
        <v>0.18629999999999999</v>
      </c>
      <c r="K341" s="11"/>
    </row>
    <row r="342" spans="2:11" x14ac:dyDescent="0.25">
      <c r="E342" s="11"/>
      <c r="H342" s="11"/>
      <c r="K342" s="11"/>
    </row>
    <row r="343" spans="2:11" x14ac:dyDescent="0.25">
      <c r="D343" s="12" t="s">
        <v>32</v>
      </c>
      <c r="E343" s="11"/>
      <c r="H343" s="11">
        <v>2</v>
      </c>
      <c r="I343" t="s">
        <v>33</v>
      </c>
      <c r="J343">
        <f>ROUND(H343/100*K335,5)</f>
        <v>6.5619999999999998E-2</v>
      </c>
      <c r="K343" s="11"/>
    </row>
    <row r="344" spans="2:11" x14ac:dyDescent="0.25">
      <c r="D344" s="12" t="s">
        <v>34</v>
      </c>
      <c r="E344" s="11"/>
      <c r="H344" s="11"/>
      <c r="K344" s="13">
        <f>SUM(J331:J343)</f>
        <v>3.7671299999999999</v>
      </c>
    </row>
    <row r="345" spans="2:11" x14ac:dyDescent="0.25">
      <c r="D345" s="12" t="s">
        <v>35</v>
      </c>
      <c r="E345" s="11"/>
      <c r="H345" s="11"/>
      <c r="K345" s="13">
        <f>SUM(K344:K344)</f>
        <v>3.7671299999999999</v>
      </c>
    </row>
  </sheetData>
  <mergeCells count="47">
    <mergeCell ref="D330:F330"/>
    <mergeCell ref="I330:J330"/>
    <mergeCell ref="D287:F287"/>
    <mergeCell ref="I287:J287"/>
    <mergeCell ref="D299:F299"/>
    <mergeCell ref="I299:J299"/>
    <mergeCell ref="D312:F312"/>
    <mergeCell ref="I312:J312"/>
    <mergeCell ref="D249:F249"/>
    <mergeCell ref="I249:J249"/>
    <mergeCell ref="D262:F262"/>
    <mergeCell ref="I262:J262"/>
    <mergeCell ref="D274:F274"/>
    <mergeCell ref="I274:J274"/>
    <mergeCell ref="D196:F196"/>
    <mergeCell ref="I196:J196"/>
    <mergeCell ref="D213:F213"/>
    <mergeCell ref="I213:J213"/>
    <mergeCell ref="D231:F231"/>
    <mergeCell ref="I231:J231"/>
    <mergeCell ref="D155:F155"/>
    <mergeCell ref="I155:J155"/>
    <mergeCell ref="D167:F167"/>
    <mergeCell ref="I167:J167"/>
    <mergeCell ref="D179:F179"/>
    <mergeCell ref="I179:J179"/>
    <mergeCell ref="D115:F115"/>
    <mergeCell ref="I115:J115"/>
    <mergeCell ref="D130:F130"/>
    <mergeCell ref="I130:J130"/>
    <mergeCell ref="D143:F143"/>
    <mergeCell ref="I143:J143"/>
    <mergeCell ref="D40:F40"/>
    <mergeCell ref="I40:J40"/>
    <mergeCell ref="D101:F101"/>
    <mergeCell ref="I101:J101"/>
    <mergeCell ref="D53:F53"/>
    <mergeCell ref="I53:J53"/>
    <mergeCell ref="D70:F70"/>
    <mergeCell ref="I70:J70"/>
    <mergeCell ref="D87:F87"/>
    <mergeCell ref="I87:J87"/>
    <mergeCell ref="A2:K2"/>
    <mergeCell ref="D7:F7"/>
    <mergeCell ref="I7:J7"/>
    <mergeCell ref="D24:F24"/>
    <mergeCell ref="I24:J24"/>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31"/>
  <sheetViews>
    <sheetView topLeftCell="A10" workbookViewId="0">
      <selection activeCell="H21" sqref="H21"/>
    </sheetView>
  </sheetViews>
  <sheetFormatPr defaultColWidth="9.140625" defaultRowHeight="15" x14ac:dyDescent="0.25"/>
  <cols>
    <col min="1" max="1" width="14.7109375" customWidth="1"/>
    <col min="2" max="2" width="6.140625" customWidth="1"/>
    <col min="3" max="3" width="65.7109375" customWidth="1"/>
    <col min="4" max="4" width="13.7109375" style="32" customWidth="1"/>
    <col min="5" max="5" width="3.42578125" customWidth="1"/>
  </cols>
  <sheetData>
    <row r="2" spans="1:4" ht="18.75" x14ac:dyDescent="0.3">
      <c r="A2" s="69" t="s">
        <v>0</v>
      </c>
      <c r="B2" s="69" t="s">
        <v>0</v>
      </c>
      <c r="C2" s="69" t="s">
        <v>0</v>
      </c>
      <c r="D2" s="69" t="s">
        <v>0</v>
      </c>
    </row>
    <row r="4" spans="1:4" x14ac:dyDescent="0.25">
      <c r="A4" s="1" t="s">
        <v>2</v>
      </c>
      <c r="B4" s="1" t="s">
        <v>3</v>
      </c>
      <c r="C4" s="1" t="s">
        <v>4</v>
      </c>
      <c r="D4" s="31" t="s">
        <v>5</v>
      </c>
    </row>
    <row r="6" spans="1:4" x14ac:dyDescent="0.25">
      <c r="A6" s="2" t="s">
        <v>11</v>
      </c>
    </row>
    <row r="7" spans="1:4" x14ac:dyDescent="0.25">
      <c r="A7" t="s">
        <v>18</v>
      </c>
      <c r="B7" t="s">
        <v>13</v>
      </c>
      <c r="C7" t="s">
        <v>19</v>
      </c>
      <c r="D7" s="33">
        <v>25.13</v>
      </c>
    </row>
    <row r="8" spans="1:4" x14ac:dyDescent="0.25">
      <c r="A8" t="s">
        <v>46</v>
      </c>
      <c r="B8" t="s">
        <v>13</v>
      </c>
      <c r="C8" t="s">
        <v>47</v>
      </c>
      <c r="D8" s="33">
        <v>23.85</v>
      </c>
    </row>
    <row r="9" spans="1:4" x14ac:dyDescent="0.25">
      <c r="A9" t="s">
        <v>12</v>
      </c>
      <c r="B9" t="s">
        <v>13</v>
      </c>
      <c r="C9" t="s">
        <v>14</v>
      </c>
      <c r="D9" s="33">
        <v>23.21</v>
      </c>
    </row>
    <row r="10" spans="1:4" x14ac:dyDescent="0.25">
      <c r="A10" s="2" t="s">
        <v>21</v>
      </c>
    </row>
    <row r="11" spans="1:4" x14ac:dyDescent="0.25">
      <c r="A11" t="s">
        <v>64</v>
      </c>
      <c r="B11" t="s">
        <v>13</v>
      </c>
      <c r="C11" t="s">
        <v>65</v>
      </c>
      <c r="D11" s="33">
        <v>51.51</v>
      </c>
    </row>
    <row r="12" spans="1:4" x14ac:dyDescent="0.25">
      <c r="A12" t="s">
        <v>62</v>
      </c>
      <c r="B12" t="s">
        <v>13</v>
      </c>
      <c r="C12" t="s">
        <v>63</v>
      </c>
      <c r="D12" s="33">
        <v>98.75</v>
      </c>
    </row>
    <row r="13" spans="1:4" x14ac:dyDescent="0.25">
      <c r="A13" t="s">
        <v>60</v>
      </c>
      <c r="B13" t="s">
        <v>13</v>
      </c>
      <c r="C13" t="s">
        <v>61</v>
      </c>
      <c r="D13" s="33">
        <v>98.75</v>
      </c>
    </row>
    <row r="14" spans="1:4" x14ac:dyDescent="0.25">
      <c r="A14" t="s">
        <v>22</v>
      </c>
      <c r="B14" t="s">
        <v>13</v>
      </c>
      <c r="C14" t="s">
        <v>23</v>
      </c>
      <c r="D14" s="33">
        <v>52.76</v>
      </c>
    </row>
    <row r="15" spans="1:4" x14ac:dyDescent="0.25">
      <c r="A15" t="s">
        <v>79</v>
      </c>
      <c r="B15" t="s">
        <v>13</v>
      </c>
      <c r="C15" t="s">
        <v>80</v>
      </c>
      <c r="D15" s="33">
        <v>58</v>
      </c>
    </row>
    <row r="16" spans="1:4" x14ac:dyDescent="0.25">
      <c r="A16" t="s">
        <v>97</v>
      </c>
      <c r="B16" t="s">
        <v>13</v>
      </c>
      <c r="C16" t="s">
        <v>98</v>
      </c>
      <c r="D16" s="33">
        <v>59.75</v>
      </c>
    </row>
    <row r="17" spans="1:4" x14ac:dyDescent="0.25">
      <c r="A17" t="s">
        <v>54</v>
      </c>
      <c r="B17" t="s">
        <v>13</v>
      </c>
      <c r="C17" t="s">
        <v>55</v>
      </c>
      <c r="D17" s="33">
        <v>65.39</v>
      </c>
    </row>
    <row r="18" spans="1:4" x14ac:dyDescent="0.25">
      <c r="A18" t="s">
        <v>56</v>
      </c>
      <c r="B18" t="s">
        <v>13</v>
      </c>
      <c r="C18" t="s">
        <v>57</v>
      </c>
      <c r="D18" s="33">
        <v>3.45</v>
      </c>
    </row>
    <row r="19" spans="1:4" x14ac:dyDescent="0.25">
      <c r="A19" t="s">
        <v>105</v>
      </c>
      <c r="B19" t="s">
        <v>13</v>
      </c>
      <c r="C19" t="s">
        <v>106</v>
      </c>
      <c r="D19" s="33">
        <v>3.8</v>
      </c>
    </row>
    <row r="20" spans="1:4" x14ac:dyDescent="0.25">
      <c r="A20" t="s">
        <v>52</v>
      </c>
      <c r="B20" t="s">
        <v>13</v>
      </c>
      <c r="C20" t="s">
        <v>53</v>
      </c>
      <c r="D20" s="33">
        <v>5.09</v>
      </c>
    </row>
    <row r="21" spans="1:4" x14ac:dyDescent="0.25">
      <c r="A21" t="s">
        <v>73</v>
      </c>
      <c r="B21" t="s">
        <v>13</v>
      </c>
      <c r="C21" t="s">
        <v>74</v>
      </c>
      <c r="D21" s="33">
        <v>47.48</v>
      </c>
    </row>
    <row r="22" spans="1:4" x14ac:dyDescent="0.25">
      <c r="A22" t="s">
        <v>50</v>
      </c>
      <c r="B22" t="s">
        <v>13</v>
      </c>
      <c r="C22" t="s">
        <v>51</v>
      </c>
      <c r="D22" s="33">
        <v>48.84</v>
      </c>
    </row>
    <row r="23" spans="1:4" x14ac:dyDescent="0.25">
      <c r="A23" t="s">
        <v>91</v>
      </c>
      <c r="B23" t="s">
        <v>13</v>
      </c>
      <c r="C23" t="s">
        <v>92</v>
      </c>
      <c r="D23" s="33">
        <v>150</v>
      </c>
    </row>
    <row r="24" spans="1:4" x14ac:dyDescent="0.25">
      <c r="A24" t="s">
        <v>48</v>
      </c>
      <c r="B24" t="s">
        <v>13</v>
      </c>
      <c r="C24" t="s">
        <v>49</v>
      </c>
      <c r="D24" s="33">
        <v>3.41</v>
      </c>
    </row>
    <row r="25" spans="1:4" x14ac:dyDescent="0.25">
      <c r="A25" s="2" t="s">
        <v>25</v>
      </c>
    </row>
    <row r="26" spans="1:4" x14ac:dyDescent="0.25">
      <c r="A26" t="s">
        <v>29</v>
      </c>
      <c r="B26" t="s">
        <v>27</v>
      </c>
      <c r="C26" t="s">
        <v>30</v>
      </c>
      <c r="D26" s="33">
        <v>1.56</v>
      </c>
    </row>
    <row r="27" spans="1:4" x14ac:dyDescent="0.25">
      <c r="A27" t="s">
        <v>26</v>
      </c>
      <c r="B27" t="s">
        <v>27</v>
      </c>
      <c r="C27" t="s">
        <v>28</v>
      </c>
      <c r="D27" s="33">
        <v>55.88</v>
      </c>
    </row>
    <row r="28" spans="1:4" x14ac:dyDescent="0.25">
      <c r="A28" t="s">
        <v>41</v>
      </c>
      <c r="B28" t="s">
        <v>42</v>
      </c>
      <c r="C28" t="s">
        <v>43</v>
      </c>
      <c r="D28" s="33">
        <v>5.57</v>
      </c>
    </row>
    <row r="29" spans="1:4" x14ac:dyDescent="0.25">
      <c r="A29" t="s">
        <v>86</v>
      </c>
      <c r="B29" t="s">
        <v>39</v>
      </c>
      <c r="C29" t="s">
        <v>87</v>
      </c>
      <c r="D29" s="33">
        <v>1.81</v>
      </c>
    </row>
    <row r="30" spans="1:4" x14ac:dyDescent="0.25">
      <c r="A30" t="s">
        <v>84</v>
      </c>
      <c r="B30" t="s">
        <v>39</v>
      </c>
      <c r="C30" t="s">
        <v>85</v>
      </c>
      <c r="D30" s="33">
        <v>1.22</v>
      </c>
    </row>
    <row r="31" spans="1:4" x14ac:dyDescent="0.25">
      <c r="A31" t="s">
        <v>107</v>
      </c>
      <c r="B31" t="s">
        <v>108</v>
      </c>
      <c r="C31" t="s">
        <v>109</v>
      </c>
      <c r="D31" s="33">
        <v>12.42</v>
      </c>
    </row>
  </sheetData>
  <mergeCells count="1">
    <mergeCell ref="A2:D2"/>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Càlcul pressupost</vt:lpstr>
      <vt:lpstr>Justificació preus compostos</vt:lpstr>
      <vt:lpstr>Preus simples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Pratdesaba Prat, Elisabet</dc:creator>
  <cp:lastModifiedBy>Pratdesaba Prat, Elisabet</cp:lastModifiedBy>
  <cp:lastPrinted>2023-03-28T09:18:07Z</cp:lastPrinted>
  <dcterms:created xsi:type="dcterms:W3CDTF">2023-03-03T10:43:33Z</dcterms:created>
  <dcterms:modified xsi:type="dcterms:W3CDTF">2023-03-28T09:23:26Z</dcterms:modified>
</cp:coreProperties>
</file>